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V:\Tuition and Fees Information\Tuition and fee calculator\2021-2022 Tuition Charts\Summer\"/>
    </mc:Choice>
  </mc:AlternateContent>
  <xr:revisionPtr revIDLastSave="0" documentId="13_ncr:1_{B9D57CDF-6EC8-4045-8DBA-79B10B0985F9}" xr6:coauthVersionLast="36" xr6:coauthVersionMax="36" xr10:uidLastSave="{00000000-0000-0000-0000-000000000000}"/>
  <bookViews>
    <workbookView xWindow="0" yWindow="0" windowWidth="21600" windowHeight="11610" xr2:uid="{00000000-000D-0000-FFFF-FFFF00000000}"/>
  </bookViews>
  <sheets>
    <sheet name="Undergrad Summer 2022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7" l="1"/>
  <c r="D57" i="7"/>
  <c r="L57" i="7" s="1"/>
  <c r="I71" i="7"/>
  <c r="I76" i="7" s="1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H71" i="7"/>
  <c r="H76" i="7" s="1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G71" i="7"/>
  <c r="G76" i="7" s="1"/>
  <c r="G70" i="7"/>
  <c r="G69" i="7"/>
  <c r="K69" i="7" s="1"/>
  <c r="G68" i="7"/>
  <c r="G67" i="7"/>
  <c r="G66" i="7"/>
  <c r="G65" i="7"/>
  <c r="G64" i="7"/>
  <c r="G63" i="7"/>
  <c r="G62" i="7"/>
  <c r="G61" i="7"/>
  <c r="G60" i="7"/>
  <c r="G59" i="7"/>
  <c r="G58" i="7"/>
  <c r="E76" i="7"/>
  <c r="E75" i="7"/>
  <c r="E74" i="7"/>
  <c r="E73" i="7"/>
  <c r="E72" i="7"/>
  <c r="E71" i="7"/>
  <c r="E70" i="7"/>
  <c r="E68" i="7"/>
  <c r="E67" i="7"/>
  <c r="E66" i="7"/>
  <c r="E65" i="7"/>
  <c r="E64" i="7"/>
  <c r="E63" i="7"/>
  <c r="E62" i="7"/>
  <c r="E61" i="7"/>
  <c r="E60" i="7"/>
  <c r="E59" i="7"/>
  <c r="E58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B76" i="7"/>
  <c r="D76" i="7" s="1"/>
  <c r="B75" i="7"/>
  <c r="B74" i="7"/>
  <c r="B73" i="7"/>
  <c r="B72" i="7"/>
  <c r="D72" i="7" s="1"/>
  <c r="B71" i="7"/>
  <c r="B70" i="7"/>
  <c r="B69" i="7"/>
  <c r="B68" i="7"/>
  <c r="D68" i="7" s="1"/>
  <c r="B67" i="7"/>
  <c r="B66" i="7"/>
  <c r="B65" i="7"/>
  <c r="B64" i="7"/>
  <c r="D64" i="7" s="1"/>
  <c r="B63" i="7"/>
  <c r="B62" i="7"/>
  <c r="B61" i="7"/>
  <c r="B60" i="7"/>
  <c r="D60" i="7" s="1"/>
  <c r="B59" i="7"/>
  <c r="B58" i="7"/>
  <c r="K32" i="7"/>
  <c r="J43" i="7"/>
  <c r="J42" i="7"/>
  <c r="J41" i="7"/>
  <c r="J40" i="7"/>
  <c r="J39" i="7"/>
  <c r="J38" i="7"/>
  <c r="J37" i="7"/>
  <c r="J36" i="7"/>
  <c r="J34" i="7"/>
  <c r="J33" i="7"/>
  <c r="I46" i="7"/>
  <c r="I48" i="7" s="1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H46" i="7"/>
  <c r="H50" i="7" s="1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G46" i="7"/>
  <c r="G51" i="7" s="1"/>
  <c r="G45" i="7"/>
  <c r="K45" i="7" s="1"/>
  <c r="G44" i="7"/>
  <c r="K44" i="7" s="1"/>
  <c r="G43" i="7"/>
  <c r="G42" i="7"/>
  <c r="G41" i="7"/>
  <c r="K41" i="7" s="1"/>
  <c r="G40" i="7"/>
  <c r="G39" i="7"/>
  <c r="G38" i="7"/>
  <c r="G37" i="7"/>
  <c r="K37" i="7" s="1"/>
  <c r="G36" i="7"/>
  <c r="G35" i="7"/>
  <c r="G34" i="7"/>
  <c r="G33" i="7"/>
  <c r="K33" i="7" s="1"/>
  <c r="E51" i="7"/>
  <c r="E50" i="7"/>
  <c r="E49" i="7"/>
  <c r="E48" i="7"/>
  <c r="E47" i="7"/>
  <c r="E46" i="7"/>
  <c r="E45" i="7"/>
  <c r="E43" i="7"/>
  <c r="E42" i="7"/>
  <c r="K42" i="7" s="1"/>
  <c r="E41" i="7"/>
  <c r="E40" i="7"/>
  <c r="E39" i="7"/>
  <c r="E38" i="7"/>
  <c r="K38" i="7" s="1"/>
  <c r="E37" i="7"/>
  <c r="E36" i="7"/>
  <c r="E35" i="7"/>
  <c r="K35" i="7" s="1"/>
  <c r="E34" i="7"/>
  <c r="K34" i="7" s="1"/>
  <c r="E33" i="7"/>
  <c r="D3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B51" i="7"/>
  <c r="D51" i="7" s="1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E8" i="7"/>
  <c r="E9" i="7"/>
  <c r="E10" i="7"/>
  <c r="E11" i="7"/>
  <c r="E12" i="7"/>
  <c r="E13" i="7"/>
  <c r="E14" i="7"/>
  <c r="E15" i="7"/>
  <c r="E16" i="7"/>
  <c r="E17" i="7"/>
  <c r="E18" i="7"/>
  <c r="E20" i="7"/>
  <c r="E21" i="7"/>
  <c r="E22" i="7"/>
  <c r="E23" i="7"/>
  <c r="E24" i="7"/>
  <c r="E25" i="7"/>
  <c r="E26" i="7"/>
  <c r="K39" i="7" l="1"/>
  <c r="K36" i="7"/>
  <c r="K40" i="7"/>
  <c r="D40" i="7"/>
  <c r="L40" i="7" s="1"/>
  <c r="D48" i="7"/>
  <c r="D58" i="7"/>
  <c r="D62" i="7"/>
  <c r="D66" i="7"/>
  <c r="D70" i="7"/>
  <c r="D74" i="7"/>
  <c r="H73" i="7"/>
  <c r="D43" i="7"/>
  <c r="L43" i="7" s="1"/>
  <c r="K43" i="7"/>
  <c r="L32" i="7"/>
  <c r="K46" i="7"/>
  <c r="K61" i="7"/>
  <c r="K65" i="7"/>
  <c r="D33" i="7"/>
  <c r="D41" i="7"/>
  <c r="L41" i="7" s="1"/>
  <c r="D49" i="7"/>
  <c r="D61" i="7"/>
  <c r="D65" i="7"/>
  <c r="D69" i="7"/>
  <c r="L69" i="7" s="1"/>
  <c r="D73" i="7"/>
  <c r="K59" i="7"/>
  <c r="K63" i="7"/>
  <c r="K67" i="7"/>
  <c r="K76" i="7"/>
  <c r="L76" i="7" s="1"/>
  <c r="D35" i="7"/>
  <c r="D59" i="7"/>
  <c r="D63" i="7"/>
  <c r="L63" i="7" s="1"/>
  <c r="D67" i="7"/>
  <c r="D71" i="7"/>
  <c r="D75" i="7"/>
  <c r="K60" i="7"/>
  <c r="L60" i="7" s="1"/>
  <c r="K64" i="7"/>
  <c r="L64" i="7" s="1"/>
  <c r="K68" i="7"/>
  <c r="L68" i="7" s="1"/>
  <c r="K58" i="7"/>
  <c r="L58" i="7" s="1"/>
  <c r="K62" i="7"/>
  <c r="L62" i="7" s="1"/>
  <c r="K66" i="7"/>
  <c r="L66" i="7" s="1"/>
  <c r="K70" i="7"/>
  <c r="L33" i="7"/>
  <c r="L35" i="7"/>
  <c r="L70" i="7"/>
  <c r="D42" i="7"/>
  <c r="L42" i="7" s="1"/>
  <c r="D50" i="7"/>
  <c r="D39" i="7"/>
  <c r="L39" i="7" s="1"/>
  <c r="D47" i="7"/>
  <c r="D36" i="7"/>
  <c r="L36" i="7" s="1"/>
  <c r="D44" i="7"/>
  <c r="L44" i="7" s="1"/>
  <c r="H75" i="7"/>
  <c r="K71" i="7"/>
  <c r="L71" i="7" s="1"/>
  <c r="D34" i="7"/>
  <c r="L34" i="7" s="1"/>
  <c r="H74" i="7"/>
  <c r="I72" i="7"/>
  <c r="I73" i="7"/>
  <c r="I74" i="7"/>
  <c r="I75" i="7"/>
  <c r="H72" i="7"/>
  <c r="G72" i="7"/>
  <c r="G73" i="7"/>
  <c r="G74" i="7"/>
  <c r="G75" i="7"/>
  <c r="D37" i="7"/>
  <c r="L37" i="7" s="1"/>
  <c r="D45" i="7"/>
  <c r="L45" i="7" s="1"/>
  <c r="D38" i="7"/>
  <c r="L38" i="7" s="1"/>
  <c r="D46" i="7"/>
  <c r="L46" i="7" s="1"/>
  <c r="H49" i="7"/>
  <c r="I49" i="7"/>
  <c r="G48" i="7"/>
  <c r="K48" i="7" s="1"/>
  <c r="L48" i="7" s="1"/>
  <c r="H51" i="7"/>
  <c r="K51" i="7" s="1"/>
  <c r="L51" i="7" s="1"/>
  <c r="I50" i="7"/>
  <c r="I51" i="7"/>
  <c r="I47" i="7"/>
  <c r="H47" i="7"/>
  <c r="H48" i="7"/>
  <c r="G47" i="7"/>
  <c r="G49" i="7"/>
  <c r="G50" i="7"/>
  <c r="K50" i="7" s="1"/>
  <c r="C26" i="7"/>
  <c r="D26" i="7" s="1"/>
  <c r="C25" i="7"/>
  <c r="D25" i="7" s="1"/>
  <c r="C24" i="7"/>
  <c r="D24" i="7" s="1"/>
  <c r="C23" i="7"/>
  <c r="D23" i="7" s="1"/>
  <c r="C22" i="7"/>
  <c r="D22" i="7" s="1"/>
  <c r="I21" i="7"/>
  <c r="I25" i="7" s="1"/>
  <c r="H21" i="7"/>
  <c r="H26" i="7" s="1"/>
  <c r="G21" i="7"/>
  <c r="G26" i="7" s="1"/>
  <c r="C21" i="7"/>
  <c r="D21" i="7" s="1"/>
  <c r="I20" i="7"/>
  <c r="H20" i="7"/>
  <c r="G20" i="7"/>
  <c r="C20" i="7"/>
  <c r="D20" i="7" s="1"/>
  <c r="I19" i="7"/>
  <c r="H19" i="7"/>
  <c r="G19" i="7"/>
  <c r="C19" i="7"/>
  <c r="D19" i="7" s="1"/>
  <c r="J18" i="7"/>
  <c r="I18" i="7"/>
  <c r="H18" i="7"/>
  <c r="G18" i="7"/>
  <c r="C18" i="7"/>
  <c r="D18" i="7" s="1"/>
  <c r="J17" i="7"/>
  <c r="I17" i="7"/>
  <c r="H17" i="7"/>
  <c r="G17" i="7"/>
  <c r="C17" i="7"/>
  <c r="D17" i="7" s="1"/>
  <c r="J16" i="7"/>
  <c r="I16" i="7"/>
  <c r="H16" i="7"/>
  <c r="G16" i="7"/>
  <c r="C16" i="7"/>
  <c r="D16" i="7" s="1"/>
  <c r="J15" i="7"/>
  <c r="I15" i="7"/>
  <c r="H15" i="7"/>
  <c r="G15" i="7"/>
  <c r="C15" i="7"/>
  <c r="D15" i="7" s="1"/>
  <c r="J14" i="7"/>
  <c r="I14" i="7"/>
  <c r="H14" i="7"/>
  <c r="G14" i="7"/>
  <c r="C14" i="7"/>
  <c r="D14" i="7" s="1"/>
  <c r="J13" i="7"/>
  <c r="I13" i="7"/>
  <c r="H13" i="7"/>
  <c r="G13" i="7"/>
  <c r="C13" i="7"/>
  <c r="D13" i="7" s="1"/>
  <c r="J12" i="7"/>
  <c r="I12" i="7"/>
  <c r="H12" i="7"/>
  <c r="G12" i="7"/>
  <c r="C12" i="7"/>
  <c r="J11" i="7"/>
  <c r="I11" i="7"/>
  <c r="H11" i="7"/>
  <c r="G11" i="7"/>
  <c r="C11" i="7"/>
  <c r="J10" i="7"/>
  <c r="I10" i="7"/>
  <c r="H10" i="7"/>
  <c r="G10" i="7"/>
  <c r="C10" i="7"/>
  <c r="D10" i="7" s="1"/>
  <c r="J9" i="7"/>
  <c r="I9" i="7"/>
  <c r="H9" i="7"/>
  <c r="G9" i="7"/>
  <c r="C9" i="7"/>
  <c r="D9" i="7" s="1"/>
  <c r="J8" i="7"/>
  <c r="I8" i="7"/>
  <c r="H8" i="7"/>
  <c r="G8" i="7"/>
  <c r="C8" i="7"/>
  <c r="K7" i="7"/>
  <c r="D7" i="7"/>
  <c r="K73" i="7" l="1"/>
  <c r="L73" i="7" s="1"/>
  <c r="L59" i="7"/>
  <c r="L65" i="7"/>
  <c r="K72" i="7"/>
  <c r="L72" i="7" s="1"/>
  <c r="L61" i="7"/>
  <c r="K47" i="7"/>
  <c r="L47" i="7" s="1"/>
  <c r="L67" i="7"/>
  <c r="K75" i="7"/>
  <c r="L75" i="7" s="1"/>
  <c r="K49" i="7"/>
  <c r="L49" i="7" s="1"/>
  <c r="K74" i="7"/>
  <c r="L74" i="7" s="1"/>
  <c r="L50" i="7"/>
  <c r="L7" i="7"/>
  <c r="K14" i="7"/>
  <c r="L14" i="7" s="1"/>
  <c r="K19" i="7"/>
  <c r="L19" i="7" s="1"/>
  <c r="K10" i="7"/>
  <c r="L10" i="7" s="1"/>
  <c r="K12" i="7"/>
  <c r="K9" i="7"/>
  <c r="L9" i="7" s="1"/>
  <c r="K8" i="7"/>
  <c r="D12" i="7"/>
  <c r="K15" i="7"/>
  <c r="L15" i="7" s="1"/>
  <c r="K17" i="7"/>
  <c r="L17" i="7" s="1"/>
  <c r="K20" i="7"/>
  <c r="L20" i="7" s="1"/>
  <c r="D8" i="7"/>
  <c r="D11" i="7"/>
  <c r="K16" i="7"/>
  <c r="L16" i="7" s="1"/>
  <c r="K18" i="7"/>
  <c r="L18" i="7" s="1"/>
  <c r="K21" i="7"/>
  <c r="L21" i="7" s="1"/>
  <c r="K11" i="7"/>
  <c r="K13" i="7"/>
  <c r="L13" i="7" s="1"/>
  <c r="I22" i="7"/>
  <c r="I23" i="7"/>
  <c r="I24" i="7"/>
  <c r="I26" i="7"/>
  <c r="K26" i="7" s="1"/>
  <c r="L26" i="7" s="1"/>
  <c r="G22" i="7"/>
  <c r="G23" i="7"/>
  <c r="G24" i="7"/>
  <c r="G25" i="7"/>
  <c r="H22" i="7"/>
  <c r="H23" i="7"/>
  <c r="H24" i="7"/>
  <c r="H25" i="7"/>
  <c r="L8" i="7" l="1"/>
  <c r="L12" i="7"/>
  <c r="L11" i="7"/>
  <c r="K23" i="7"/>
  <c r="L23" i="7" s="1"/>
  <c r="K24" i="7"/>
  <c r="L24" i="7" s="1"/>
  <c r="K22" i="7"/>
  <c r="L22" i="7" s="1"/>
  <c r="K25" i="7"/>
  <c r="L25" i="7" s="1"/>
</calcChain>
</file>

<file path=xl/sharedStrings.xml><?xml version="1.0" encoding="utf-8"?>
<sst xmlns="http://schemas.openxmlformats.org/spreadsheetml/2006/main" count="120" uniqueCount="16">
  <si>
    <t>Totals</t>
  </si>
  <si>
    <t>Advising Fee</t>
  </si>
  <si>
    <t>Medical Service Fee</t>
  </si>
  <si>
    <t>Student Service Fee</t>
  </si>
  <si>
    <t>Library Fee</t>
  </si>
  <si>
    <t>Technology Fee</t>
  </si>
  <si>
    <t>Total Fees</t>
  </si>
  <si>
    <t>Hours</t>
  </si>
  <si>
    <t>Athletic Fee</t>
  </si>
  <si>
    <t>State Tuition</t>
  </si>
  <si>
    <t>Board Designated Tuition</t>
  </si>
  <si>
    <t>Total Tuiton</t>
  </si>
  <si>
    <t>Traditional -Resident</t>
  </si>
  <si>
    <t>Traditional Non - Resident</t>
  </si>
  <si>
    <t>Focus - Fixed Tuition  - Texas Resident only</t>
  </si>
  <si>
    <t>SUMMER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</si>
</sst>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3DA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3DA5"/>
        <bgColor indexed="64"/>
      </patternFill>
    </fill>
    <fill>
      <patternFill patternType="solid">
        <fgColor rgb="FF007A3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2" fillId="0" borderId="0" xfId="0" applyNumberFormat="1" applyFon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2" fontId="0" fillId="0" borderId="0" xfId="0" applyNumberForma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/>
    <xf numFmtId="0" fontId="4" fillId="0" borderId="0" xfId="0" applyFont="1"/>
    <xf numFmtId="0" fontId="5" fillId="0" borderId="0" xfId="0" applyFont="1" applyAlignment="1">
      <alignment horizontal="left"/>
    </xf>
  </cellXfs>
  <cellStyles count="1">
    <cellStyle name="Normal" xfId="0" builtinId="0"/>
  </cellStyles>
  <dxfs count="45"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3DA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3DA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alignment horizontal="center" vertical="bottom" textRotation="0" wrapText="1" indent="0" justifyLastLine="0" shrinkToFit="0" readingOrder="0"/>
    </dxf>
    <dxf>
      <numFmt numFmtId="2" formatCode="0.00"/>
      <alignment horizontal="center" vertical="bottom" textRotation="0" wrapText="1" indent="0" justifyLastLine="0" shrinkToFit="0" readingOrder="0"/>
    </dxf>
    <dxf>
      <numFmt numFmtId="2" formatCode="0.00"/>
      <alignment horizontal="center" vertical="bottom" textRotation="0" wrapText="1" indent="0" justifyLastLine="0" shrinkToFit="0" readingOrder="0"/>
    </dxf>
    <dxf>
      <numFmt numFmtId="2" formatCode="0.00"/>
      <alignment horizontal="center" vertical="bottom" textRotation="0" wrapText="1" indent="0" justifyLastLine="0" shrinkToFit="0" readingOrder="0"/>
    </dxf>
    <dxf>
      <numFmt numFmtId="2" formatCode="0.00"/>
      <alignment horizontal="center" vertical="bottom" textRotation="0" wrapText="1" indent="0" justifyLastLine="0" shrinkToFit="0" readingOrder="0"/>
    </dxf>
    <dxf>
      <numFmt numFmtId="2" formatCode="0.00"/>
      <alignment horizontal="center" vertical="bottom" textRotation="0" wrapText="1" indent="0" justifyLastLine="0" shrinkToFit="0" readingOrder="0"/>
    </dxf>
    <dxf>
      <numFmt numFmtId="2" formatCode="0.00"/>
      <alignment horizontal="center" vertical="bottom" textRotation="0" wrapText="1" indent="0" justifyLastLine="0" shrinkToFit="0" readingOrder="0"/>
    </dxf>
    <dxf>
      <numFmt numFmtId="2" formatCode="0.00"/>
      <alignment horizontal="center" vertical="bottom" textRotation="0" wrapText="1" indent="0" justifyLastLine="0" shrinkToFit="0" readingOrder="0"/>
    </dxf>
    <dxf>
      <numFmt numFmtId="2" formatCode="0.00"/>
      <alignment horizontal="center" vertical="bottom" textRotation="0" wrapText="1" indent="0" justifyLastLine="0" shrinkToFit="0" readingOrder="0"/>
    </dxf>
    <dxf>
      <numFmt numFmtId="2" formatCode="0.00"/>
      <alignment horizontal="center" vertical="bottom" textRotation="0" wrapText="1" indent="0" justifyLastLine="0" shrinkToFit="0" readingOrder="0"/>
    </dxf>
    <dxf>
      <numFmt numFmtId="2" formatCode="0.00"/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alignment horizontal="general" vertical="bottom" textRotation="0" wrapText="1" indent="0" justifyLastLine="0" shrinkToFit="0" readingOrder="0"/>
    </dxf>
    <dxf>
      <numFmt numFmtId="2" formatCode="0.0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3DA5"/>
      <color rgb="FF007A33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1D6449-2FBB-4C4F-9680-DDD462616911}" name="Table1" displayName="Table1" ref="A6:L26" totalsRowShown="0" headerRowDxfId="44" dataDxfId="43" tableBorderDxfId="42">
  <autoFilter ref="A6:L26" xr:uid="{B8EAB382-DCFC-4246-8767-D350AA27744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E558844-9654-47BC-B7EC-E524C0B686C7}" name="Hours" dataDxfId="41"/>
    <tableColumn id="2" xr3:uid="{F336F6E4-590F-42BE-8FD9-66EC407413E9}" name="State Tuition" dataDxfId="40"/>
    <tableColumn id="3" xr3:uid="{C4F037CF-16B1-4E5F-AC24-D4F21E379E1D}" name="Board Designated Tuition" dataDxfId="39"/>
    <tableColumn id="4" xr3:uid="{37966CE4-F5E2-4824-8F49-8D35908C2C2F}" name="Total Tuiton" dataDxfId="38">
      <calculatedColumnFormula>SUM(B7+C7)</calculatedColumnFormula>
    </tableColumn>
    <tableColumn id="5" xr3:uid="{F8BAAFC5-E6EC-407B-BFCE-FAFE352736FA}" name="Student Service Fee" dataDxfId="37"/>
    <tableColumn id="6" xr3:uid="{F0F8DA70-A0A6-417F-B632-434D614B00B1}" name="Medical Service Fee" dataDxfId="36"/>
    <tableColumn id="7" xr3:uid="{BF509216-1D54-4CA2-BD32-E3A76118DF83}" name="Advising Fee" dataDxfId="35"/>
    <tableColumn id="8" xr3:uid="{F3F770C0-AFC6-42E1-AB1F-37DBCFCC93D3}" name="Technology Fee" dataDxfId="34"/>
    <tableColumn id="9" xr3:uid="{33AE99AF-820E-4854-B9C0-BAED16356BA0}" name="Library Fee" dataDxfId="33"/>
    <tableColumn id="10" xr3:uid="{94BE7497-D6C8-4CDD-A0FE-DD2D3FAA1A99}" name="Athletic Fee" dataDxfId="32"/>
    <tableColumn id="11" xr3:uid="{CAE1BDFF-0DA9-4287-A00C-9E80DE3D47CE}" name="Total Fees" dataDxfId="31">
      <calculatedColumnFormula>SUM(E7+G7+F7+H7+I7+J7)</calculatedColumnFormula>
    </tableColumn>
    <tableColumn id="12" xr3:uid="{ABBBB5F7-094C-42BC-9E64-2A1A4C50BCA6}" name="Totals" dataDxfId="30">
      <calculatedColumnFormula>SUM(D7+K7)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D785A5-D6A7-4537-BBA3-967FBBA5F537}" name="Table2" displayName="Table2" ref="A31:L51" totalsRowShown="0" headerRowDxfId="29" headerRowBorderDxfId="28" tableBorderDxfId="27">
  <tableColumns count="12">
    <tableColumn id="1" xr3:uid="{F5E812CD-EC26-4816-B8EB-3F4C9FE1DC4D}" name="Hours" dataDxfId="26"/>
    <tableColumn id="2" xr3:uid="{C9CC3008-7DC2-47B2-846F-871F9EAAC535}" name="State Tuition" dataDxfId="25"/>
    <tableColumn id="3" xr3:uid="{59B01377-3B6E-41A8-9AD2-DF5A9F00AD67}" name="Board Designated Tuition" dataDxfId="24"/>
    <tableColumn id="4" xr3:uid="{3307B847-C64C-4CCF-A26F-FAA72BAA2214}" name="Total Tuiton" dataDxfId="23">
      <calculatedColumnFormula>SUM(B32:C32)</calculatedColumnFormula>
    </tableColumn>
    <tableColumn id="5" xr3:uid="{20D4A52E-1C0B-41DF-83F0-3FFEB1AA8E41}" name="Student Service Fee" dataDxfId="22"/>
    <tableColumn id="6" xr3:uid="{01D9DD46-FEBB-4C85-A18A-2B3A764D9D2F}" name="Medical Service Fee" dataDxfId="21"/>
    <tableColumn id="7" xr3:uid="{F57183FC-875E-4978-A87D-4495CD82DECF}" name="Advising Fee" dataDxfId="20"/>
    <tableColumn id="8" xr3:uid="{3602AD4A-522F-443C-94C2-3D2D7A26FC35}" name="Technology Fee" dataDxfId="19"/>
    <tableColumn id="9" xr3:uid="{851252ED-F5D4-4E22-A9F8-CA5444236517}" name="Library Fee" dataDxfId="18"/>
    <tableColumn id="10" xr3:uid="{7B4EA287-168C-440F-9F8D-B3B125F7C08C}" name="Athletic Fee" dataDxfId="17"/>
    <tableColumn id="11" xr3:uid="{F5C3DA1E-3BFD-4160-AE8F-1EC1813BCF1F}" name="Total Fees" dataDxfId="16">
      <calculatedColumnFormula>SUM(E32:J32)</calculatedColumnFormula>
    </tableColumn>
    <tableColumn id="12" xr3:uid="{0F36F1A8-8043-4D2C-8AB9-64546655F287}" name="Totals" dataDxfId="15">
      <calculatedColumnFormula>SUM(D32+K32)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A5A3FB-EC0B-4FB8-A72C-6519021E188E}" name="Table3" displayName="Table3" ref="A56:L76" totalsRowShown="0" headerRowDxfId="14" headerRowBorderDxfId="13" tableBorderDxfId="12">
  <tableColumns count="12">
    <tableColumn id="1" xr3:uid="{FB5C1882-F076-42A1-92EE-D232E75A9078}" name="Hours" dataDxfId="11"/>
    <tableColumn id="2" xr3:uid="{C639726E-254A-42A8-8199-AF922AD2BFD6}" name="State Tuition" dataDxfId="10"/>
    <tableColumn id="3" xr3:uid="{4F88D34A-3290-49E9-B4D4-ACA88F2350F4}" name="Board Designated Tuition" dataDxfId="9"/>
    <tableColumn id="4" xr3:uid="{7C01AE3B-E9EB-4740-9F8B-59564BBAE264}" name="Total Tuiton" dataDxfId="8">
      <calculatedColumnFormula>SUM(B57:C57)</calculatedColumnFormula>
    </tableColumn>
    <tableColumn id="5" xr3:uid="{55308855-984D-467E-98F2-78E1ADE92678}" name="Student Service Fee" dataDxfId="7"/>
    <tableColumn id="6" xr3:uid="{2E299EF6-2D20-497B-B73B-DEF4627B5B00}" name="Medical Service Fee" dataDxfId="6"/>
    <tableColumn id="7" xr3:uid="{853CD93D-A66D-47F0-815B-FE8FAB82AAC8}" name="Advising Fee" dataDxfId="5"/>
    <tableColumn id="8" xr3:uid="{F87DD1F4-FD88-4BD4-B08F-D2741D58FA70}" name="Technology Fee" dataDxfId="4"/>
    <tableColumn id="9" xr3:uid="{DB08B0B9-82CD-40ED-9E34-0DA6454EFD01}" name="Library Fee" dataDxfId="3"/>
    <tableColumn id="10" xr3:uid="{3B8C02B1-6A67-45DC-A996-93F7A2B9C84D}" name="Athletic Fee" dataDxfId="2"/>
    <tableColumn id="11" xr3:uid="{63576228-660B-4375-A63F-3C37A4EC73FB}" name="Total Fees" dataDxfId="1">
      <calculatedColumnFormula>SUM(E57:J57)</calculatedColumnFormula>
    </tableColumn>
    <tableColumn id="12" xr3:uid="{033FD7AF-9513-4180-ACC4-CA85E2AEA583}" name="Totals" dataDxfId="0">
      <calculatedColumnFormula>SUM(D57+K57)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E58A8-823D-4303-BC71-8494D44ADCFA}">
  <sheetPr>
    <tabColor theme="4"/>
  </sheetPr>
  <dimension ref="A1:M76"/>
  <sheetViews>
    <sheetView showGridLines="0" tabSelected="1" workbookViewId="0">
      <selection activeCell="A54" sqref="A54"/>
    </sheetView>
  </sheetViews>
  <sheetFormatPr defaultRowHeight="15" x14ac:dyDescent="0.25"/>
  <cols>
    <col min="2" max="2" width="9.42578125" style="3" customWidth="1"/>
    <col min="3" max="3" width="13.85546875" style="3" customWidth="1"/>
    <col min="4" max="4" width="8.85546875" style="3" customWidth="1"/>
    <col min="5" max="6" width="10.42578125" style="3" customWidth="1"/>
    <col min="7" max="7" width="9.5703125" style="3" customWidth="1"/>
    <col min="8" max="8" width="10.85546875" style="3" customWidth="1"/>
    <col min="9" max="9" width="8.42578125" style="3" customWidth="1"/>
    <col min="10" max="10" width="9.7109375" style="3" customWidth="1"/>
    <col min="11" max="11" width="6.7109375" style="3" customWidth="1"/>
    <col min="12" max="12" width="9.140625" style="3"/>
  </cols>
  <sheetData>
    <row r="1" spans="1:13" x14ac:dyDescent="0.25">
      <c r="A1" s="17"/>
      <c r="B1" s="17"/>
    </row>
    <row r="2" spans="1:13" ht="23.25" x14ac:dyDescent="0.35">
      <c r="A2" s="20" t="s">
        <v>15</v>
      </c>
      <c r="B2" s="5"/>
    </row>
    <row r="3" spans="1:13" x14ac:dyDescent="0.25">
      <c r="A3" s="5"/>
      <c r="B3" s="5"/>
    </row>
    <row r="4" spans="1:13" ht="18.75" x14ac:dyDescent="0.3">
      <c r="A4" s="18" t="s">
        <v>12</v>
      </c>
      <c r="B4" s="12"/>
      <c r="C4" s="12"/>
    </row>
    <row r="5" spans="1:13" x14ac:dyDescent="0.25">
      <c r="A5" s="4"/>
      <c r="B5" s="12"/>
      <c r="C5" s="12"/>
    </row>
    <row r="6" spans="1:13" ht="45" x14ac:dyDescent="0.25">
      <c r="A6" s="7" t="s">
        <v>7</v>
      </c>
      <c r="B6" s="7" t="s">
        <v>9</v>
      </c>
      <c r="C6" s="7" t="s">
        <v>10</v>
      </c>
      <c r="D6" s="8" t="s">
        <v>11</v>
      </c>
      <c r="E6" s="7" t="s">
        <v>3</v>
      </c>
      <c r="F6" s="7" t="s">
        <v>2</v>
      </c>
      <c r="G6" s="7" t="s">
        <v>1</v>
      </c>
      <c r="H6" s="7" t="s">
        <v>5</v>
      </c>
      <c r="I6" s="7" t="s">
        <v>4</v>
      </c>
      <c r="J6" s="7" t="s">
        <v>8</v>
      </c>
      <c r="K6" s="6" t="s">
        <v>6</v>
      </c>
      <c r="L6" s="7" t="s">
        <v>0</v>
      </c>
      <c r="M6" s="1"/>
    </row>
    <row r="7" spans="1:13" x14ac:dyDescent="0.25">
      <c r="A7" s="2">
        <v>1</v>
      </c>
      <c r="B7" s="13">
        <v>50</v>
      </c>
      <c r="C7" s="13">
        <v>211.31</v>
      </c>
      <c r="D7" s="13">
        <f t="shared" ref="D7:D26" si="0">SUM(B7+C7)</f>
        <v>261.31</v>
      </c>
      <c r="E7" s="13">
        <v>20</v>
      </c>
      <c r="F7" s="13">
        <v>25</v>
      </c>
      <c r="G7" s="13">
        <v>22</v>
      </c>
      <c r="H7" s="13">
        <v>5</v>
      </c>
      <c r="I7" s="13">
        <v>5</v>
      </c>
      <c r="J7" s="13">
        <v>7</v>
      </c>
      <c r="K7" s="14">
        <f t="shared" ref="K7:K26" si="1">SUM(E7+G7+F7+H7+I7+J7)</f>
        <v>84</v>
      </c>
      <c r="L7" s="14">
        <f t="shared" ref="L7:L26" si="2">SUM(D7+K7)</f>
        <v>345.31</v>
      </c>
      <c r="M7" s="1"/>
    </row>
    <row r="8" spans="1:13" x14ac:dyDescent="0.25">
      <c r="A8" s="2">
        <v>2</v>
      </c>
      <c r="B8" s="14">
        <v>100</v>
      </c>
      <c r="C8" s="14">
        <f>C7*2</f>
        <v>422.62</v>
      </c>
      <c r="D8" s="14">
        <f t="shared" si="0"/>
        <v>522.62</v>
      </c>
      <c r="E8" s="14">
        <f>E7*2</f>
        <v>40</v>
      </c>
      <c r="F8" s="14">
        <v>25</v>
      </c>
      <c r="G8" s="14">
        <f>G7*2</f>
        <v>44</v>
      </c>
      <c r="H8" s="14">
        <f>SUM(H7*2)</f>
        <v>10</v>
      </c>
      <c r="I8" s="14">
        <f>SUM(I7*2)</f>
        <v>10</v>
      </c>
      <c r="J8" s="14">
        <f>J7*2</f>
        <v>14</v>
      </c>
      <c r="K8" s="14">
        <f t="shared" si="1"/>
        <v>143</v>
      </c>
      <c r="L8" s="14">
        <f t="shared" si="2"/>
        <v>665.62</v>
      </c>
      <c r="M8" s="1"/>
    </row>
    <row r="9" spans="1:13" x14ac:dyDescent="0.25">
      <c r="A9" s="2">
        <v>3</v>
      </c>
      <c r="B9" s="14">
        <v>150</v>
      </c>
      <c r="C9" s="14">
        <f>C7*3</f>
        <v>633.93000000000006</v>
      </c>
      <c r="D9" s="14">
        <f t="shared" si="0"/>
        <v>783.93000000000006</v>
      </c>
      <c r="E9" s="14">
        <f>E7*3</f>
        <v>60</v>
      </c>
      <c r="F9" s="14">
        <v>25</v>
      </c>
      <c r="G9" s="14">
        <f>G7*3</f>
        <v>66</v>
      </c>
      <c r="H9" s="14">
        <f>SUM(H7*3)</f>
        <v>15</v>
      </c>
      <c r="I9" s="14">
        <f>SUM(I7*3)</f>
        <v>15</v>
      </c>
      <c r="J9" s="14">
        <f>J7*3</f>
        <v>21</v>
      </c>
      <c r="K9" s="14">
        <f t="shared" si="1"/>
        <v>202</v>
      </c>
      <c r="L9" s="14">
        <f t="shared" si="2"/>
        <v>985.93000000000006</v>
      </c>
      <c r="M9" s="1"/>
    </row>
    <row r="10" spans="1:13" x14ac:dyDescent="0.25">
      <c r="A10" s="2">
        <v>4</v>
      </c>
      <c r="B10" s="14">
        <v>200</v>
      </c>
      <c r="C10" s="14">
        <f>C7*4</f>
        <v>845.24</v>
      </c>
      <c r="D10" s="14">
        <f t="shared" si="0"/>
        <v>1045.24</v>
      </c>
      <c r="E10" s="14">
        <f>E7*4</f>
        <v>80</v>
      </c>
      <c r="F10" s="14">
        <v>25</v>
      </c>
      <c r="G10" s="14">
        <f>G7*4</f>
        <v>88</v>
      </c>
      <c r="H10" s="14">
        <f>SUM(H7*4)</f>
        <v>20</v>
      </c>
      <c r="I10" s="14">
        <f>SUM(I7*4)</f>
        <v>20</v>
      </c>
      <c r="J10" s="14">
        <f>J7*A10</f>
        <v>28</v>
      </c>
      <c r="K10" s="14">
        <f t="shared" si="1"/>
        <v>261</v>
      </c>
      <c r="L10" s="14">
        <f t="shared" si="2"/>
        <v>1306.24</v>
      </c>
      <c r="M10" s="1"/>
    </row>
    <row r="11" spans="1:13" x14ac:dyDescent="0.25">
      <c r="A11" s="2">
        <v>5</v>
      </c>
      <c r="B11" s="14">
        <v>250</v>
      </c>
      <c r="C11" s="14">
        <f>C7*5</f>
        <v>1056.55</v>
      </c>
      <c r="D11" s="14">
        <f t="shared" si="0"/>
        <v>1306.55</v>
      </c>
      <c r="E11" s="14">
        <f>E7*5</f>
        <v>100</v>
      </c>
      <c r="F11" s="14">
        <v>25</v>
      </c>
      <c r="G11" s="14">
        <f>G7*5</f>
        <v>110</v>
      </c>
      <c r="H11" s="14">
        <f>SUM(H7*5)</f>
        <v>25</v>
      </c>
      <c r="I11" s="14">
        <f>SUM(I7*5)</f>
        <v>25</v>
      </c>
      <c r="J11" s="14">
        <f>J7*5</f>
        <v>35</v>
      </c>
      <c r="K11" s="14">
        <f t="shared" si="1"/>
        <v>320</v>
      </c>
      <c r="L11" s="14">
        <f t="shared" si="2"/>
        <v>1626.55</v>
      </c>
      <c r="M11" s="1"/>
    </row>
    <row r="12" spans="1:13" x14ac:dyDescent="0.25">
      <c r="A12" s="2">
        <v>6</v>
      </c>
      <c r="B12" s="14">
        <v>300</v>
      </c>
      <c r="C12" s="14">
        <f>C7*6</f>
        <v>1267.8600000000001</v>
      </c>
      <c r="D12" s="14">
        <f t="shared" si="0"/>
        <v>1567.8600000000001</v>
      </c>
      <c r="E12" s="14">
        <f>E7*6</f>
        <v>120</v>
      </c>
      <c r="F12" s="14">
        <v>25</v>
      </c>
      <c r="G12" s="14">
        <f>G7*6</f>
        <v>132</v>
      </c>
      <c r="H12" s="14">
        <f>SUM(H7*6)</f>
        <v>30</v>
      </c>
      <c r="I12" s="14">
        <f>SUM(I7*6)</f>
        <v>30</v>
      </c>
      <c r="J12" s="14">
        <f>J7*6</f>
        <v>42</v>
      </c>
      <c r="K12" s="14">
        <f t="shared" si="1"/>
        <v>379</v>
      </c>
      <c r="L12" s="14">
        <f t="shared" si="2"/>
        <v>1946.8600000000001</v>
      </c>
      <c r="M12" s="1"/>
    </row>
    <row r="13" spans="1:13" x14ac:dyDescent="0.25">
      <c r="A13" s="2">
        <v>7</v>
      </c>
      <c r="B13" s="14">
        <v>350</v>
      </c>
      <c r="C13" s="14">
        <f>C7*7</f>
        <v>1479.17</v>
      </c>
      <c r="D13" s="14">
        <f t="shared" si="0"/>
        <v>1829.17</v>
      </c>
      <c r="E13" s="14">
        <f>E7*7</f>
        <v>140</v>
      </c>
      <c r="F13" s="14">
        <v>25</v>
      </c>
      <c r="G13" s="14">
        <f>G7*7</f>
        <v>154</v>
      </c>
      <c r="H13" s="14">
        <f>SUM(H7*7)</f>
        <v>35</v>
      </c>
      <c r="I13" s="14">
        <f>SUM(I7*7)</f>
        <v>35</v>
      </c>
      <c r="J13" s="14">
        <f>J7*7</f>
        <v>49</v>
      </c>
      <c r="K13" s="14">
        <f t="shared" si="1"/>
        <v>438</v>
      </c>
      <c r="L13" s="14">
        <f t="shared" si="2"/>
        <v>2267.17</v>
      </c>
      <c r="M13" s="1"/>
    </row>
    <row r="14" spans="1:13" x14ac:dyDescent="0.25">
      <c r="A14" s="2">
        <v>8</v>
      </c>
      <c r="B14" s="14">
        <v>400</v>
      </c>
      <c r="C14" s="14">
        <f>C7*8</f>
        <v>1690.48</v>
      </c>
      <c r="D14" s="14">
        <f t="shared" si="0"/>
        <v>2090.48</v>
      </c>
      <c r="E14" s="14">
        <f>E7*8</f>
        <v>160</v>
      </c>
      <c r="F14" s="14">
        <v>25</v>
      </c>
      <c r="G14" s="14">
        <f>G7*8</f>
        <v>176</v>
      </c>
      <c r="H14" s="14">
        <f>SUM(H7*8)</f>
        <v>40</v>
      </c>
      <c r="I14" s="14">
        <f>SUM(I7*8)</f>
        <v>40</v>
      </c>
      <c r="J14" s="14">
        <f>J7*8</f>
        <v>56</v>
      </c>
      <c r="K14" s="14">
        <f t="shared" si="1"/>
        <v>497</v>
      </c>
      <c r="L14" s="14">
        <f t="shared" si="2"/>
        <v>2587.48</v>
      </c>
      <c r="M14" s="1"/>
    </row>
    <row r="15" spans="1:13" x14ac:dyDescent="0.25">
      <c r="A15" s="2">
        <v>9</v>
      </c>
      <c r="B15" s="14">
        <v>450</v>
      </c>
      <c r="C15" s="14">
        <f>C7*9</f>
        <v>1901.79</v>
      </c>
      <c r="D15" s="14">
        <f t="shared" si="0"/>
        <v>2351.79</v>
      </c>
      <c r="E15" s="14">
        <f>E7*9</f>
        <v>180</v>
      </c>
      <c r="F15" s="14">
        <v>25</v>
      </c>
      <c r="G15" s="14">
        <f>G7*9</f>
        <v>198</v>
      </c>
      <c r="H15" s="14">
        <f>SUM(H7*9)</f>
        <v>45</v>
      </c>
      <c r="I15" s="14">
        <f>SUM(I7*9)</f>
        <v>45</v>
      </c>
      <c r="J15" s="14">
        <f>J7*9</f>
        <v>63</v>
      </c>
      <c r="K15" s="14">
        <f t="shared" si="1"/>
        <v>556</v>
      </c>
      <c r="L15" s="14">
        <f t="shared" si="2"/>
        <v>2907.79</v>
      </c>
      <c r="M15" s="1"/>
    </row>
    <row r="16" spans="1:13" x14ac:dyDescent="0.25">
      <c r="A16" s="2">
        <v>10</v>
      </c>
      <c r="B16" s="14">
        <v>500</v>
      </c>
      <c r="C16" s="14">
        <f>C7*10</f>
        <v>2113.1</v>
      </c>
      <c r="D16" s="14">
        <f t="shared" si="0"/>
        <v>2613.1</v>
      </c>
      <c r="E16" s="14">
        <f>E7*10</f>
        <v>200</v>
      </c>
      <c r="F16" s="14">
        <v>25</v>
      </c>
      <c r="G16" s="14">
        <f>G7*10</f>
        <v>220</v>
      </c>
      <c r="H16" s="14">
        <f>SUM(H7*10)</f>
        <v>50</v>
      </c>
      <c r="I16" s="14">
        <f>SUM(I7*10)</f>
        <v>50</v>
      </c>
      <c r="J16" s="14">
        <f>J7*10</f>
        <v>70</v>
      </c>
      <c r="K16" s="14">
        <f t="shared" si="1"/>
        <v>615</v>
      </c>
      <c r="L16" s="14">
        <f t="shared" si="2"/>
        <v>3228.1</v>
      </c>
      <c r="M16" s="1"/>
    </row>
    <row r="17" spans="1:13" x14ac:dyDescent="0.25">
      <c r="A17" s="2">
        <v>11</v>
      </c>
      <c r="B17" s="14">
        <v>550</v>
      </c>
      <c r="C17" s="14">
        <f>C7*11</f>
        <v>2324.41</v>
      </c>
      <c r="D17" s="14">
        <f t="shared" si="0"/>
        <v>2874.41</v>
      </c>
      <c r="E17" s="14">
        <f>E7*11</f>
        <v>220</v>
      </c>
      <c r="F17" s="14">
        <v>25</v>
      </c>
      <c r="G17" s="14">
        <f>G7*11</f>
        <v>242</v>
      </c>
      <c r="H17" s="14">
        <f>SUM(H7*11)</f>
        <v>55</v>
      </c>
      <c r="I17" s="14">
        <f>SUM(I7*11)</f>
        <v>55</v>
      </c>
      <c r="J17" s="14">
        <f>J7*11</f>
        <v>77</v>
      </c>
      <c r="K17" s="14">
        <f t="shared" si="1"/>
        <v>674</v>
      </c>
      <c r="L17" s="14">
        <f t="shared" si="2"/>
        <v>3548.41</v>
      </c>
      <c r="M17" s="1"/>
    </row>
    <row r="18" spans="1:13" x14ac:dyDescent="0.25">
      <c r="A18" s="2">
        <v>12</v>
      </c>
      <c r="B18" s="14">
        <v>600</v>
      </c>
      <c r="C18" s="15">
        <f>C7*12</f>
        <v>2535.7200000000003</v>
      </c>
      <c r="D18" s="14">
        <f t="shared" si="0"/>
        <v>3135.7200000000003</v>
      </c>
      <c r="E18" s="14">
        <f>E7*12</f>
        <v>240</v>
      </c>
      <c r="F18" s="14">
        <v>25</v>
      </c>
      <c r="G18" s="14">
        <f>G7*12</f>
        <v>264</v>
      </c>
      <c r="H18" s="14">
        <f>SUM(H7*12)</f>
        <v>60</v>
      </c>
      <c r="I18" s="14">
        <f>SUM(I7*12)</f>
        <v>60</v>
      </c>
      <c r="J18" s="14">
        <f>J7*12</f>
        <v>84</v>
      </c>
      <c r="K18" s="14">
        <f t="shared" si="1"/>
        <v>733</v>
      </c>
      <c r="L18" s="14">
        <f t="shared" si="2"/>
        <v>3868.7200000000003</v>
      </c>
      <c r="M18" s="1"/>
    </row>
    <row r="19" spans="1:13" x14ac:dyDescent="0.25">
      <c r="A19" s="2">
        <v>13</v>
      </c>
      <c r="B19" s="14">
        <v>650</v>
      </c>
      <c r="C19" s="15">
        <f>C7*13</f>
        <v>2747.03</v>
      </c>
      <c r="D19" s="14">
        <f t="shared" si="0"/>
        <v>3397.03</v>
      </c>
      <c r="E19" s="14">
        <v>250</v>
      </c>
      <c r="F19" s="14">
        <v>25</v>
      </c>
      <c r="G19" s="14">
        <f>G7*13</f>
        <v>286</v>
      </c>
      <c r="H19" s="14">
        <f>SUM(H7*13)</f>
        <v>65</v>
      </c>
      <c r="I19" s="14">
        <f>SUM(I7*13)</f>
        <v>65</v>
      </c>
      <c r="J19" s="14">
        <v>84</v>
      </c>
      <c r="K19" s="14">
        <f t="shared" si="1"/>
        <v>775</v>
      </c>
      <c r="L19" s="14">
        <f t="shared" si="2"/>
        <v>4172.0300000000007</v>
      </c>
      <c r="M19" s="1"/>
    </row>
    <row r="20" spans="1:13" x14ac:dyDescent="0.25">
      <c r="A20" s="2">
        <v>14</v>
      </c>
      <c r="B20" s="14">
        <v>700</v>
      </c>
      <c r="C20" s="15">
        <f>C7*14</f>
        <v>2958.34</v>
      </c>
      <c r="D20" s="14">
        <f t="shared" si="0"/>
        <v>3658.34</v>
      </c>
      <c r="E20" s="14">
        <f>E19</f>
        <v>250</v>
      </c>
      <c r="F20" s="14">
        <v>25</v>
      </c>
      <c r="G20" s="14">
        <f>G7*14</f>
        <v>308</v>
      </c>
      <c r="H20" s="14">
        <f>SUM(H7*14)</f>
        <v>70</v>
      </c>
      <c r="I20" s="14">
        <f>SUM(I7*14)</f>
        <v>70</v>
      </c>
      <c r="J20" s="14">
        <v>84</v>
      </c>
      <c r="K20" s="14">
        <f t="shared" si="1"/>
        <v>807</v>
      </c>
      <c r="L20" s="14">
        <f t="shared" si="2"/>
        <v>4465.34</v>
      </c>
      <c r="M20" s="1"/>
    </row>
    <row r="21" spans="1:13" x14ac:dyDescent="0.25">
      <c r="A21" s="2">
        <v>15</v>
      </c>
      <c r="B21" s="14">
        <v>750</v>
      </c>
      <c r="C21" s="15">
        <f>C7*15</f>
        <v>3169.65</v>
      </c>
      <c r="D21" s="14">
        <f t="shared" si="0"/>
        <v>3919.65</v>
      </c>
      <c r="E21" s="14">
        <f>E19</f>
        <v>250</v>
      </c>
      <c r="F21" s="14">
        <v>25</v>
      </c>
      <c r="G21" s="14">
        <f>G7*15</f>
        <v>330</v>
      </c>
      <c r="H21" s="14">
        <f>SUM(H7*15)</f>
        <v>75</v>
      </c>
      <c r="I21" s="14">
        <f>SUM(I7*15)</f>
        <v>75</v>
      </c>
      <c r="J21" s="14">
        <v>84</v>
      </c>
      <c r="K21" s="14">
        <f t="shared" si="1"/>
        <v>839</v>
      </c>
      <c r="L21" s="14">
        <f t="shared" si="2"/>
        <v>4758.6499999999996</v>
      </c>
      <c r="M21" s="1"/>
    </row>
    <row r="22" spans="1:13" x14ac:dyDescent="0.25">
      <c r="A22" s="2">
        <v>16</v>
      </c>
      <c r="B22" s="14">
        <v>800</v>
      </c>
      <c r="C22" s="14">
        <f>C7*16</f>
        <v>3380.96</v>
      </c>
      <c r="D22" s="14">
        <f t="shared" si="0"/>
        <v>4180.96</v>
      </c>
      <c r="E22" s="14">
        <f>E19</f>
        <v>250</v>
      </c>
      <c r="F22" s="14">
        <v>25</v>
      </c>
      <c r="G22" s="14">
        <f>G21</f>
        <v>330</v>
      </c>
      <c r="H22" s="14">
        <f>H21</f>
        <v>75</v>
      </c>
      <c r="I22" s="14">
        <f>I21</f>
        <v>75</v>
      </c>
      <c r="J22" s="14">
        <v>84</v>
      </c>
      <c r="K22" s="14">
        <f t="shared" si="1"/>
        <v>839</v>
      </c>
      <c r="L22" s="14">
        <f t="shared" si="2"/>
        <v>5019.96</v>
      </c>
      <c r="M22" s="1"/>
    </row>
    <row r="23" spans="1:13" x14ac:dyDescent="0.25">
      <c r="A23" s="2">
        <v>17</v>
      </c>
      <c r="B23" s="14">
        <v>850</v>
      </c>
      <c r="C23" s="14">
        <f>C7*17</f>
        <v>3592.27</v>
      </c>
      <c r="D23" s="14">
        <f t="shared" si="0"/>
        <v>4442.2700000000004</v>
      </c>
      <c r="E23" s="14">
        <f>E19</f>
        <v>250</v>
      </c>
      <c r="F23" s="14">
        <v>25</v>
      </c>
      <c r="G23" s="14">
        <f>G21</f>
        <v>330</v>
      </c>
      <c r="H23" s="14">
        <f>H21</f>
        <v>75</v>
      </c>
      <c r="I23" s="14">
        <f>I21</f>
        <v>75</v>
      </c>
      <c r="J23" s="14">
        <v>84</v>
      </c>
      <c r="K23" s="14">
        <f t="shared" si="1"/>
        <v>839</v>
      </c>
      <c r="L23" s="14">
        <f t="shared" si="2"/>
        <v>5281.27</v>
      </c>
      <c r="M23" s="1"/>
    </row>
    <row r="24" spans="1:13" x14ac:dyDescent="0.25">
      <c r="A24" s="2">
        <v>18</v>
      </c>
      <c r="B24" s="14">
        <v>900</v>
      </c>
      <c r="C24" s="14">
        <f>C7*18</f>
        <v>3803.58</v>
      </c>
      <c r="D24" s="14">
        <f t="shared" si="0"/>
        <v>4703.58</v>
      </c>
      <c r="E24" s="14">
        <f>E19</f>
        <v>250</v>
      </c>
      <c r="F24" s="14">
        <v>25</v>
      </c>
      <c r="G24" s="14">
        <f>G21</f>
        <v>330</v>
      </c>
      <c r="H24" s="14">
        <f>H21</f>
        <v>75</v>
      </c>
      <c r="I24" s="14">
        <f>I21</f>
        <v>75</v>
      </c>
      <c r="J24" s="14">
        <v>84</v>
      </c>
      <c r="K24" s="14">
        <f t="shared" si="1"/>
        <v>839</v>
      </c>
      <c r="L24" s="14">
        <f t="shared" si="2"/>
        <v>5542.58</v>
      </c>
      <c r="M24" s="1"/>
    </row>
    <row r="25" spans="1:13" x14ac:dyDescent="0.25">
      <c r="A25" s="2">
        <v>19</v>
      </c>
      <c r="B25" s="14">
        <v>950</v>
      </c>
      <c r="C25" s="14">
        <f>C7*19</f>
        <v>4014.89</v>
      </c>
      <c r="D25" s="14">
        <f t="shared" si="0"/>
        <v>4964.8899999999994</v>
      </c>
      <c r="E25" s="14">
        <f>E19</f>
        <v>250</v>
      </c>
      <c r="F25" s="14">
        <v>25</v>
      </c>
      <c r="G25" s="14">
        <f>G21</f>
        <v>330</v>
      </c>
      <c r="H25" s="14">
        <f>H21</f>
        <v>75</v>
      </c>
      <c r="I25" s="14">
        <f>I21</f>
        <v>75</v>
      </c>
      <c r="J25" s="14">
        <v>84</v>
      </c>
      <c r="K25" s="14">
        <f t="shared" si="1"/>
        <v>839</v>
      </c>
      <c r="L25" s="14">
        <f t="shared" si="2"/>
        <v>5803.8899999999994</v>
      </c>
      <c r="M25" s="1"/>
    </row>
    <row r="26" spans="1:13" x14ac:dyDescent="0.25">
      <c r="A26" s="2">
        <v>20</v>
      </c>
      <c r="B26" s="14">
        <v>1000</v>
      </c>
      <c r="C26" s="14">
        <f>C7*20</f>
        <v>4226.2</v>
      </c>
      <c r="D26" s="14">
        <f t="shared" si="0"/>
        <v>5226.2</v>
      </c>
      <c r="E26" s="14">
        <f>E19</f>
        <v>250</v>
      </c>
      <c r="F26" s="14">
        <v>25</v>
      </c>
      <c r="G26" s="14">
        <f>G21</f>
        <v>330</v>
      </c>
      <c r="H26" s="14">
        <f>H21</f>
        <v>75</v>
      </c>
      <c r="I26" s="14">
        <f>I21</f>
        <v>75</v>
      </c>
      <c r="J26" s="14">
        <v>84</v>
      </c>
      <c r="K26" s="14">
        <f t="shared" si="1"/>
        <v>839</v>
      </c>
      <c r="L26" s="14">
        <f t="shared" si="2"/>
        <v>6065.2</v>
      </c>
      <c r="M26" s="1"/>
    </row>
    <row r="29" spans="1:13" ht="18.75" x14ac:dyDescent="0.3">
      <c r="A29" s="19" t="s">
        <v>13</v>
      </c>
    </row>
    <row r="31" spans="1:13" ht="45" x14ac:dyDescent="0.25">
      <c r="A31" s="9" t="s">
        <v>7</v>
      </c>
      <c r="B31" s="9" t="s">
        <v>9</v>
      </c>
      <c r="C31" s="9" t="s">
        <v>10</v>
      </c>
      <c r="D31" s="10" t="s">
        <v>11</v>
      </c>
      <c r="E31" s="9" t="s">
        <v>3</v>
      </c>
      <c r="F31" s="9" t="s">
        <v>2</v>
      </c>
      <c r="G31" s="9" t="s">
        <v>1</v>
      </c>
      <c r="H31" s="9" t="s">
        <v>5</v>
      </c>
      <c r="I31" s="9" t="s">
        <v>4</v>
      </c>
      <c r="J31" s="9" t="s">
        <v>8</v>
      </c>
      <c r="K31" s="11" t="s">
        <v>6</v>
      </c>
      <c r="L31" s="9" t="s">
        <v>0</v>
      </c>
    </row>
    <row r="32" spans="1:13" x14ac:dyDescent="0.25">
      <c r="A32" s="3">
        <v>1</v>
      </c>
      <c r="B32" s="16">
        <v>458</v>
      </c>
      <c r="C32" s="16">
        <v>211.31</v>
      </c>
      <c r="D32" s="16">
        <f t="shared" ref="D32:D51" si="3">SUM(B32:C32)</f>
        <v>669.31</v>
      </c>
      <c r="E32" s="16">
        <v>20</v>
      </c>
      <c r="F32" s="16">
        <v>25</v>
      </c>
      <c r="G32" s="16">
        <v>22</v>
      </c>
      <c r="H32" s="16">
        <v>5</v>
      </c>
      <c r="I32" s="16">
        <v>5</v>
      </c>
      <c r="J32" s="16">
        <v>7</v>
      </c>
      <c r="K32" s="16">
        <f t="shared" ref="K32:K51" si="4">SUM(E32:J32)</f>
        <v>84</v>
      </c>
      <c r="L32" s="16">
        <f>SUM(D32+K32)</f>
        <v>753.31</v>
      </c>
    </row>
    <row r="33" spans="1:12" x14ac:dyDescent="0.25">
      <c r="A33" s="3">
        <v>2</v>
      </c>
      <c r="B33" s="16">
        <f>B32*2</f>
        <v>916</v>
      </c>
      <c r="C33" s="16">
        <f>C32*2</f>
        <v>422.62</v>
      </c>
      <c r="D33" s="16">
        <f t="shared" si="3"/>
        <v>1338.62</v>
      </c>
      <c r="E33" s="16">
        <f>E32*2</f>
        <v>40</v>
      </c>
      <c r="F33" s="16">
        <v>25</v>
      </c>
      <c r="G33" s="16">
        <f>G32*2</f>
        <v>44</v>
      </c>
      <c r="H33" s="16">
        <f>SUM(H32*2)</f>
        <v>10</v>
      </c>
      <c r="I33" s="16">
        <f>SUM(I32*2)</f>
        <v>10</v>
      </c>
      <c r="J33" s="16">
        <f>J32*2</f>
        <v>14</v>
      </c>
      <c r="K33" s="16">
        <f t="shared" si="4"/>
        <v>143</v>
      </c>
      <c r="L33" s="16">
        <f t="shared" ref="L33:L51" si="5">SUM(D33+K33)</f>
        <v>1481.62</v>
      </c>
    </row>
    <row r="34" spans="1:12" x14ac:dyDescent="0.25">
      <c r="A34" s="3">
        <v>3</v>
      </c>
      <c r="B34" s="16">
        <f>B32*3</f>
        <v>1374</v>
      </c>
      <c r="C34" s="16">
        <f>C32*3</f>
        <v>633.93000000000006</v>
      </c>
      <c r="D34" s="16">
        <f t="shared" si="3"/>
        <v>2007.93</v>
      </c>
      <c r="E34" s="16">
        <f>E32*3</f>
        <v>60</v>
      </c>
      <c r="F34" s="16">
        <v>25</v>
      </c>
      <c r="G34" s="16">
        <f>G32*3</f>
        <v>66</v>
      </c>
      <c r="H34" s="16">
        <f>SUM(H32*3)</f>
        <v>15</v>
      </c>
      <c r="I34" s="16">
        <f>SUM(I32*3)</f>
        <v>15</v>
      </c>
      <c r="J34" s="16">
        <f>J32*3</f>
        <v>21</v>
      </c>
      <c r="K34" s="16">
        <f t="shared" si="4"/>
        <v>202</v>
      </c>
      <c r="L34" s="16">
        <f t="shared" si="5"/>
        <v>2209.9300000000003</v>
      </c>
    </row>
    <row r="35" spans="1:12" x14ac:dyDescent="0.25">
      <c r="A35" s="3">
        <v>4</v>
      </c>
      <c r="B35" s="16">
        <f>B32*4</f>
        <v>1832</v>
      </c>
      <c r="C35" s="16">
        <f>C32*4</f>
        <v>845.24</v>
      </c>
      <c r="D35" s="16">
        <f t="shared" si="3"/>
        <v>2677.24</v>
      </c>
      <c r="E35" s="16">
        <f>E32*4</f>
        <v>80</v>
      </c>
      <c r="F35" s="16">
        <v>25</v>
      </c>
      <c r="G35" s="16">
        <f>G32*4</f>
        <v>88</v>
      </c>
      <c r="H35" s="16">
        <f>SUM(H32*4)</f>
        <v>20</v>
      </c>
      <c r="I35" s="16">
        <f>SUM(I32*4)</f>
        <v>20</v>
      </c>
      <c r="J35" s="16">
        <v>28</v>
      </c>
      <c r="K35" s="16">
        <f t="shared" si="4"/>
        <v>261</v>
      </c>
      <c r="L35" s="16">
        <f t="shared" si="5"/>
        <v>2938.24</v>
      </c>
    </row>
    <row r="36" spans="1:12" x14ac:dyDescent="0.25">
      <c r="A36" s="3">
        <v>5</v>
      </c>
      <c r="B36" s="16">
        <f>B32*5</f>
        <v>2290</v>
      </c>
      <c r="C36" s="16">
        <f>C32*5</f>
        <v>1056.55</v>
      </c>
      <c r="D36" s="16">
        <f t="shared" si="3"/>
        <v>3346.55</v>
      </c>
      <c r="E36" s="16">
        <f>E32*5</f>
        <v>100</v>
      </c>
      <c r="F36" s="16">
        <v>25</v>
      </c>
      <c r="G36" s="16">
        <f>G32*5</f>
        <v>110</v>
      </c>
      <c r="H36" s="16">
        <f>SUM(H32*5)</f>
        <v>25</v>
      </c>
      <c r="I36" s="16">
        <f>SUM(I32*5)</f>
        <v>25</v>
      </c>
      <c r="J36" s="16">
        <f>J32*5</f>
        <v>35</v>
      </c>
      <c r="K36" s="16">
        <f t="shared" si="4"/>
        <v>320</v>
      </c>
      <c r="L36" s="16">
        <f t="shared" si="5"/>
        <v>3666.55</v>
      </c>
    </row>
    <row r="37" spans="1:12" x14ac:dyDescent="0.25">
      <c r="A37" s="3">
        <v>6</v>
      </c>
      <c r="B37" s="16">
        <f>B32*6</f>
        <v>2748</v>
      </c>
      <c r="C37" s="16">
        <f>C32*6</f>
        <v>1267.8600000000001</v>
      </c>
      <c r="D37" s="16">
        <f t="shared" si="3"/>
        <v>4015.86</v>
      </c>
      <c r="E37" s="16">
        <f>E32*6</f>
        <v>120</v>
      </c>
      <c r="F37" s="16">
        <v>25</v>
      </c>
      <c r="G37" s="16">
        <f>G32*6</f>
        <v>132</v>
      </c>
      <c r="H37" s="16">
        <f>SUM(H32*6)</f>
        <v>30</v>
      </c>
      <c r="I37" s="16">
        <f>SUM(I32*6)</f>
        <v>30</v>
      </c>
      <c r="J37" s="16">
        <f>J32*6</f>
        <v>42</v>
      </c>
      <c r="K37" s="16">
        <f t="shared" si="4"/>
        <v>379</v>
      </c>
      <c r="L37" s="16">
        <f t="shared" si="5"/>
        <v>4394.8600000000006</v>
      </c>
    </row>
    <row r="38" spans="1:12" x14ac:dyDescent="0.25">
      <c r="A38" s="3">
        <v>7</v>
      </c>
      <c r="B38" s="16">
        <f>B32*7</f>
        <v>3206</v>
      </c>
      <c r="C38" s="16">
        <f>C32*7</f>
        <v>1479.17</v>
      </c>
      <c r="D38" s="16">
        <f t="shared" si="3"/>
        <v>4685.17</v>
      </c>
      <c r="E38" s="16">
        <f>E32*7</f>
        <v>140</v>
      </c>
      <c r="F38" s="16">
        <v>25</v>
      </c>
      <c r="G38" s="16">
        <f>G32*7</f>
        <v>154</v>
      </c>
      <c r="H38" s="16">
        <f>SUM(H32*7)</f>
        <v>35</v>
      </c>
      <c r="I38" s="16">
        <f>SUM(I32*7)</f>
        <v>35</v>
      </c>
      <c r="J38" s="16">
        <f>J32*7</f>
        <v>49</v>
      </c>
      <c r="K38" s="16">
        <f t="shared" si="4"/>
        <v>438</v>
      </c>
      <c r="L38" s="16">
        <f t="shared" si="5"/>
        <v>5123.17</v>
      </c>
    </row>
    <row r="39" spans="1:12" x14ac:dyDescent="0.25">
      <c r="A39" s="3">
        <v>8</v>
      </c>
      <c r="B39" s="16">
        <f>B32*8</f>
        <v>3664</v>
      </c>
      <c r="C39" s="16">
        <f>C32*8</f>
        <v>1690.48</v>
      </c>
      <c r="D39" s="16">
        <f t="shared" si="3"/>
        <v>5354.48</v>
      </c>
      <c r="E39" s="16">
        <f>E32*8</f>
        <v>160</v>
      </c>
      <c r="F39" s="16">
        <v>25</v>
      </c>
      <c r="G39" s="16">
        <f>G32*8</f>
        <v>176</v>
      </c>
      <c r="H39" s="16">
        <f>SUM(H32*8)</f>
        <v>40</v>
      </c>
      <c r="I39" s="16">
        <f>SUM(I32*8)</f>
        <v>40</v>
      </c>
      <c r="J39" s="16">
        <f>J32*8</f>
        <v>56</v>
      </c>
      <c r="K39" s="16">
        <f t="shared" si="4"/>
        <v>497</v>
      </c>
      <c r="L39" s="16">
        <f t="shared" si="5"/>
        <v>5851.48</v>
      </c>
    </row>
    <row r="40" spans="1:12" x14ac:dyDescent="0.25">
      <c r="A40" s="3">
        <v>9</v>
      </c>
      <c r="B40" s="16">
        <f>B32*9</f>
        <v>4122</v>
      </c>
      <c r="C40" s="16">
        <f>C32*9</f>
        <v>1901.79</v>
      </c>
      <c r="D40" s="16">
        <f t="shared" si="3"/>
        <v>6023.79</v>
      </c>
      <c r="E40" s="16">
        <f>E32*9</f>
        <v>180</v>
      </c>
      <c r="F40" s="16">
        <v>25</v>
      </c>
      <c r="G40" s="16">
        <f>G32*9</f>
        <v>198</v>
      </c>
      <c r="H40" s="16">
        <f>SUM(H32*9)</f>
        <v>45</v>
      </c>
      <c r="I40" s="16">
        <f>SUM(I32*9)</f>
        <v>45</v>
      </c>
      <c r="J40" s="16">
        <f>J32*9</f>
        <v>63</v>
      </c>
      <c r="K40" s="16">
        <f t="shared" si="4"/>
        <v>556</v>
      </c>
      <c r="L40" s="16">
        <f t="shared" si="5"/>
        <v>6579.79</v>
      </c>
    </row>
    <row r="41" spans="1:12" x14ac:dyDescent="0.25">
      <c r="A41" s="3">
        <v>10</v>
      </c>
      <c r="B41" s="16">
        <f>B32*10</f>
        <v>4580</v>
      </c>
      <c r="C41" s="16">
        <f>C32*10</f>
        <v>2113.1</v>
      </c>
      <c r="D41" s="16">
        <f t="shared" si="3"/>
        <v>6693.1</v>
      </c>
      <c r="E41" s="16">
        <f>E32*10</f>
        <v>200</v>
      </c>
      <c r="F41" s="16">
        <v>25</v>
      </c>
      <c r="G41" s="16">
        <f>G32*10</f>
        <v>220</v>
      </c>
      <c r="H41" s="16">
        <f>SUM(H32*10)</f>
        <v>50</v>
      </c>
      <c r="I41" s="16">
        <f>SUM(I32*10)</f>
        <v>50</v>
      </c>
      <c r="J41" s="16">
        <f>J32*10</f>
        <v>70</v>
      </c>
      <c r="K41" s="16">
        <f t="shared" si="4"/>
        <v>615</v>
      </c>
      <c r="L41" s="16">
        <f t="shared" si="5"/>
        <v>7308.1</v>
      </c>
    </row>
    <row r="42" spans="1:12" x14ac:dyDescent="0.25">
      <c r="A42" s="3">
        <v>11</v>
      </c>
      <c r="B42" s="16">
        <f>B32*11</f>
        <v>5038</v>
      </c>
      <c r="C42" s="16">
        <f>C32*11</f>
        <v>2324.41</v>
      </c>
      <c r="D42" s="16">
        <f t="shared" si="3"/>
        <v>7362.41</v>
      </c>
      <c r="E42" s="16">
        <f>E32*11</f>
        <v>220</v>
      </c>
      <c r="F42" s="16">
        <v>25</v>
      </c>
      <c r="G42" s="16">
        <f>G32*11</f>
        <v>242</v>
      </c>
      <c r="H42" s="16">
        <f>SUM(H32*11)</f>
        <v>55</v>
      </c>
      <c r="I42" s="16">
        <f>SUM(I32*11)</f>
        <v>55</v>
      </c>
      <c r="J42" s="16">
        <f>J32*11</f>
        <v>77</v>
      </c>
      <c r="K42" s="16">
        <f t="shared" si="4"/>
        <v>674</v>
      </c>
      <c r="L42" s="16">
        <f t="shared" si="5"/>
        <v>8036.41</v>
      </c>
    </row>
    <row r="43" spans="1:12" x14ac:dyDescent="0.25">
      <c r="A43" s="3">
        <v>12</v>
      </c>
      <c r="B43" s="16">
        <f>B32*12</f>
        <v>5496</v>
      </c>
      <c r="C43" s="16">
        <f>C32*12</f>
        <v>2535.7200000000003</v>
      </c>
      <c r="D43" s="16">
        <f t="shared" si="3"/>
        <v>8031.72</v>
      </c>
      <c r="E43" s="16">
        <f>E32*12</f>
        <v>240</v>
      </c>
      <c r="F43" s="16">
        <v>25</v>
      </c>
      <c r="G43" s="16">
        <f>G32*12</f>
        <v>264</v>
      </c>
      <c r="H43" s="16">
        <f>SUM(H32*12)</f>
        <v>60</v>
      </c>
      <c r="I43" s="16">
        <f>SUM(I32*12)</f>
        <v>60</v>
      </c>
      <c r="J43" s="16">
        <f>J32*12</f>
        <v>84</v>
      </c>
      <c r="K43" s="16">
        <f t="shared" si="4"/>
        <v>733</v>
      </c>
      <c r="L43" s="16">
        <f t="shared" si="5"/>
        <v>8764.7200000000012</v>
      </c>
    </row>
    <row r="44" spans="1:12" x14ac:dyDescent="0.25">
      <c r="A44" s="3">
        <v>13</v>
      </c>
      <c r="B44" s="16">
        <f>B32*13</f>
        <v>5954</v>
      </c>
      <c r="C44" s="16">
        <f>C32*13</f>
        <v>2747.03</v>
      </c>
      <c r="D44" s="16">
        <f t="shared" si="3"/>
        <v>8701.0300000000007</v>
      </c>
      <c r="E44" s="16">
        <v>250</v>
      </c>
      <c r="F44" s="16">
        <v>25</v>
      </c>
      <c r="G44" s="16">
        <f>G32*13</f>
        <v>286</v>
      </c>
      <c r="H44" s="16">
        <f>SUM(H32*13)</f>
        <v>65</v>
      </c>
      <c r="I44" s="16">
        <f>SUM(I32*13)</f>
        <v>65</v>
      </c>
      <c r="J44" s="16">
        <v>84</v>
      </c>
      <c r="K44" s="16">
        <f t="shared" si="4"/>
        <v>775</v>
      </c>
      <c r="L44" s="16">
        <f t="shared" si="5"/>
        <v>9476.0300000000007</v>
      </c>
    </row>
    <row r="45" spans="1:12" x14ac:dyDescent="0.25">
      <c r="A45" s="3">
        <v>14</v>
      </c>
      <c r="B45" s="16">
        <f>B32*14</f>
        <v>6412</v>
      </c>
      <c r="C45" s="16">
        <f>C32*14</f>
        <v>2958.34</v>
      </c>
      <c r="D45" s="16">
        <f t="shared" si="3"/>
        <v>9370.34</v>
      </c>
      <c r="E45" s="16">
        <f>E44</f>
        <v>250</v>
      </c>
      <c r="F45" s="16">
        <v>25</v>
      </c>
      <c r="G45" s="16">
        <f>G32*14</f>
        <v>308</v>
      </c>
      <c r="H45" s="16">
        <f>SUM(H32*14)</f>
        <v>70</v>
      </c>
      <c r="I45" s="16">
        <f>SUM(I32*14)</f>
        <v>70</v>
      </c>
      <c r="J45" s="16">
        <v>84</v>
      </c>
      <c r="K45" s="16">
        <f t="shared" si="4"/>
        <v>807</v>
      </c>
      <c r="L45" s="16">
        <f t="shared" si="5"/>
        <v>10177.34</v>
      </c>
    </row>
    <row r="46" spans="1:12" x14ac:dyDescent="0.25">
      <c r="A46" s="3">
        <v>15</v>
      </c>
      <c r="B46" s="16">
        <f>B32*15</f>
        <v>6870</v>
      </c>
      <c r="C46" s="16">
        <f>C32*15</f>
        <v>3169.65</v>
      </c>
      <c r="D46" s="16">
        <f t="shared" si="3"/>
        <v>10039.65</v>
      </c>
      <c r="E46" s="16">
        <f>E44</f>
        <v>250</v>
      </c>
      <c r="F46" s="16">
        <v>25</v>
      </c>
      <c r="G46" s="16">
        <f>G32*15</f>
        <v>330</v>
      </c>
      <c r="H46" s="16">
        <f>SUM(H32*15)</f>
        <v>75</v>
      </c>
      <c r="I46" s="16">
        <f>SUM(I32*15)</f>
        <v>75</v>
      </c>
      <c r="J46" s="16">
        <v>84</v>
      </c>
      <c r="K46" s="16">
        <f t="shared" si="4"/>
        <v>839</v>
      </c>
      <c r="L46" s="16">
        <f t="shared" si="5"/>
        <v>10878.65</v>
      </c>
    </row>
    <row r="47" spans="1:12" x14ac:dyDescent="0.25">
      <c r="A47" s="3">
        <v>16</v>
      </c>
      <c r="B47" s="16">
        <f>B32*16</f>
        <v>7328</v>
      </c>
      <c r="C47" s="16">
        <f>C32*16</f>
        <v>3380.96</v>
      </c>
      <c r="D47" s="16">
        <f t="shared" si="3"/>
        <v>10708.96</v>
      </c>
      <c r="E47" s="16">
        <f>E44</f>
        <v>250</v>
      </c>
      <c r="F47" s="16">
        <v>25</v>
      </c>
      <c r="G47" s="16">
        <f>G46</f>
        <v>330</v>
      </c>
      <c r="H47" s="16">
        <f>H46</f>
        <v>75</v>
      </c>
      <c r="I47" s="16">
        <f>I46</f>
        <v>75</v>
      </c>
      <c r="J47" s="16">
        <v>84</v>
      </c>
      <c r="K47" s="16">
        <f t="shared" si="4"/>
        <v>839</v>
      </c>
      <c r="L47" s="16">
        <f t="shared" si="5"/>
        <v>11547.96</v>
      </c>
    </row>
    <row r="48" spans="1:12" x14ac:dyDescent="0.25">
      <c r="A48" s="3">
        <v>17</v>
      </c>
      <c r="B48" s="16">
        <f>B32*17</f>
        <v>7786</v>
      </c>
      <c r="C48" s="16">
        <f>C32*17</f>
        <v>3592.27</v>
      </c>
      <c r="D48" s="16">
        <f t="shared" si="3"/>
        <v>11378.27</v>
      </c>
      <c r="E48" s="16">
        <f>E44</f>
        <v>250</v>
      </c>
      <c r="F48" s="16">
        <v>25</v>
      </c>
      <c r="G48" s="16">
        <f>G46</f>
        <v>330</v>
      </c>
      <c r="H48" s="16">
        <f>H46</f>
        <v>75</v>
      </c>
      <c r="I48" s="16">
        <f>I46</f>
        <v>75</v>
      </c>
      <c r="J48" s="16">
        <v>84</v>
      </c>
      <c r="K48" s="16">
        <f t="shared" si="4"/>
        <v>839</v>
      </c>
      <c r="L48" s="16">
        <f t="shared" si="5"/>
        <v>12217.27</v>
      </c>
    </row>
    <row r="49" spans="1:12" x14ac:dyDescent="0.25">
      <c r="A49" s="3">
        <v>18</v>
      </c>
      <c r="B49" s="16">
        <f>B32*18</f>
        <v>8244</v>
      </c>
      <c r="C49" s="16">
        <f>C32*18</f>
        <v>3803.58</v>
      </c>
      <c r="D49" s="16">
        <f t="shared" si="3"/>
        <v>12047.58</v>
      </c>
      <c r="E49" s="16">
        <f>E44</f>
        <v>250</v>
      </c>
      <c r="F49" s="16">
        <v>25</v>
      </c>
      <c r="G49" s="16">
        <f>G46</f>
        <v>330</v>
      </c>
      <c r="H49" s="16">
        <f>H46</f>
        <v>75</v>
      </c>
      <c r="I49" s="16">
        <f>I46</f>
        <v>75</v>
      </c>
      <c r="J49" s="16">
        <v>84</v>
      </c>
      <c r="K49" s="16">
        <f t="shared" si="4"/>
        <v>839</v>
      </c>
      <c r="L49" s="16">
        <f t="shared" si="5"/>
        <v>12886.58</v>
      </c>
    </row>
    <row r="50" spans="1:12" x14ac:dyDescent="0.25">
      <c r="A50" s="3">
        <v>19</v>
      </c>
      <c r="B50" s="16">
        <f>B32*19</f>
        <v>8702</v>
      </c>
      <c r="C50" s="16">
        <f>C32*19</f>
        <v>4014.89</v>
      </c>
      <c r="D50" s="16">
        <f t="shared" si="3"/>
        <v>12716.89</v>
      </c>
      <c r="E50" s="16">
        <f>E44</f>
        <v>250</v>
      </c>
      <c r="F50" s="16">
        <v>25</v>
      </c>
      <c r="G50" s="16">
        <f>G46</f>
        <v>330</v>
      </c>
      <c r="H50" s="16">
        <f>H46</f>
        <v>75</v>
      </c>
      <c r="I50" s="16">
        <f>I46</f>
        <v>75</v>
      </c>
      <c r="J50" s="16">
        <v>84</v>
      </c>
      <c r="K50" s="16">
        <f t="shared" si="4"/>
        <v>839</v>
      </c>
      <c r="L50" s="16">
        <f t="shared" si="5"/>
        <v>13555.89</v>
      </c>
    </row>
    <row r="51" spans="1:12" x14ac:dyDescent="0.25">
      <c r="A51" s="3">
        <v>20</v>
      </c>
      <c r="B51" s="16">
        <f>B32*20</f>
        <v>9160</v>
      </c>
      <c r="C51" s="16">
        <f>C32*20</f>
        <v>4226.2</v>
      </c>
      <c r="D51" s="16">
        <f t="shared" si="3"/>
        <v>13386.2</v>
      </c>
      <c r="E51" s="16">
        <f>E44</f>
        <v>250</v>
      </c>
      <c r="F51" s="16">
        <v>25</v>
      </c>
      <c r="G51" s="16">
        <f>G46</f>
        <v>330</v>
      </c>
      <c r="H51" s="16">
        <f>H46</f>
        <v>75</v>
      </c>
      <c r="I51" s="16">
        <f>I46</f>
        <v>75</v>
      </c>
      <c r="J51" s="16">
        <v>84</v>
      </c>
      <c r="K51" s="16">
        <f t="shared" si="4"/>
        <v>839</v>
      </c>
      <c r="L51" s="16">
        <f t="shared" si="5"/>
        <v>14225.2</v>
      </c>
    </row>
    <row r="54" spans="1:12" ht="18.75" x14ac:dyDescent="0.3">
      <c r="A54" s="19" t="s">
        <v>14</v>
      </c>
    </row>
    <row r="56" spans="1:12" ht="45" x14ac:dyDescent="0.25">
      <c r="A56" s="9" t="s">
        <v>7</v>
      </c>
      <c r="B56" s="9" t="s">
        <v>9</v>
      </c>
      <c r="C56" s="9" t="s">
        <v>10</v>
      </c>
      <c r="D56" s="10" t="s">
        <v>11</v>
      </c>
      <c r="E56" s="9" t="s">
        <v>3</v>
      </c>
      <c r="F56" s="9" t="s">
        <v>2</v>
      </c>
      <c r="G56" s="9" t="s">
        <v>1</v>
      </c>
      <c r="H56" s="9" t="s">
        <v>5</v>
      </c>
      <c r="I56" s="9" t="s">
        <v>4</v>
      </c>
      <c r="J56" s="9" t="s">
        <v>8</v>
      </c>
      <c r="K56" s="11" t="s">
        <v>6</v>
      </c>
      <c r="L56" s="9" t="s">
        <v>0</v>
      </c>
    </row>
    <row r="57" spans="1:12" x14ac:dyDescent="0.25">
      <c r="A57" s="3">
        <v>1</v>
      </c>
      <c r="B57" s="16">
        <v>50</v>
      </c>
      <c r="C57" s="16">
        <v>228.22</v>
      </c>
      <c r="D57" s="16">
        <f>SUM(B57:C57)</f>
        <v>278.22000000000003</v>
      </c>
      <c r="E57" s="16">
        <v>20</v>
      </c>
      <c r="F57" s="16">
        <v>25</v>
      </c>
      <c r="G57" s="16">
        <v>22</v>
      </c>
      <c r="H57" s="16">
        <v>5</v>
      </c>
      <c r="I57" s="16">
        <v>5</v>
      </c>
      <c r="J57" s="16">
        <v>7</v>
      </c>
      <c r="K57" s="16">
        <f>SUM(E57:J57)</f>
        <v>84</v>
      </c>
      <c r="L57" s="16">
        <f>SUM(D57+K57)</f>
        <v>362.22</v>
      </c>
    </row>
    <row r="58" spans="1:12" x14ac:dyDescent="0.25">
      <c r="A58" s="3">
        <v>2</v>
      </c>
      <c r="B58" s="16">
        <f>B57*2</f>
        <v>100</v>
      </c>
      <c r="C58" s="16">
        <f>C57*2</f>
        <v>456.44</v>
      </c>
      <c r="D58" s="16">
        <f t="shared" ref="D58:D76" si="6">SUM(B58:C58)</f>
        <v>556.44000000000005</v>
      </c>
      <c r="E58" s="16">
        <f>E57*2</f>
        <v>40</v>
      </c>
      <c r="F58" s="16">
        <v>25</v>
      </c>
      <c r="G58" s="16">
        <f>G57*2</f>
        <v>44</v>
      </c>
      <c r="H58" s="16">
        <f>SUM(H57*2)</f>
        <v>10</v>
      </c>
      <c r="I58" s="16">
        <f>SUM(I57*2)</f>
        <v>10</v>
      </c>
      <c r="J58" s="16">
        <v>14</v>
      </c>
      <c r="K58" s="16">
        <f t="shared" ref="K58:K76" si="7">SUM(E58:J58)</f>
        <v>143</v>
      </c>
      <c r="L58" s="16">
        <f t="shared" ref="L58:L76" si="8">SUM(D58+K58)</f>
        <v>699.44</v>
      </c>
    </row>
    <row r="59" spans="1:12" x14ac:dyDescent="0.25">
      <c r="A59" s="3">
        <v>3</v>
      </c>
      <c r="B59" s="16">
        <f>B57*3</f>
        <v>150</v>
      </c>
      <c r="C59" s="16">
        <f>C57*3</f>
        <v>684.66</v>
      </c>
      <c r="D59" s="16">
        <f t="shared" si="6"/>
        <v>834.66</v>
      </c>
      <c r="E59" s="16">
        <f>E57*3</f>
        <v>60</v>
      </c>
      <c r="F59" s="16">
        <v>25</v>
      </c>
      <c r="G59" s="16">
        <f>G57*3</f>
        <v>66</v>
      </c>
      <c r="H59" s="16">
        <f>SUM(H57*3)</f>
        <v>15</v>
      </c>
      <c r="I59" s="16">
        <f>SUM(I57*3)</f>
        <v>15</v>
      </c>
      <c r="J59" s="16">
        <v>21</v>
      </c>
      <c r="K59" s="16">
        <f t="shared" si="7"/>
        <v>202</v>
      </c>
      <c r="L59" s="16">
        <f t="shared" si="8"/>
        <v>1036.6599999999999</v>
      </c>
    </row>
    <row r="60" spans="1:12" x14ac:dyDescent="0.25">
      <c r="A60" s="3">
        <v>4</v>
      </c>
      <c r="B60" s="16">
        <f>B57*4</f>
        <v>200</v>
      </c>
      <c r="C60" s="16">
        <f>C57*4</f>
        <v>912.88</v>
      </c>
      <c r="D60" s="16">
        <f t="shared" si="6"/>
        <v>1112.8800000000001</v>
      </c>
      <c r="E60" s="16">
        <f>E57*4</f>
        <v>80</v>
      </c>
      <c r="F60" s="16">
        <v>25</v>
      </c>
      <c r="G60" s="16">
        <f>G57*4</f>
        <v>88</v>
      </c>
      <c r="H60" s="16">
        <f>SUM(H57*4)</f>
        <v>20</v>
      </c>
      <c r="I60" s="16">
        <f>SUM(I57*4)</f>
        <v>20</v>
      </c>
      <c r="J60" s="16">
        <v>28</v>
      </c>
      <c r="K60" s="16">
        <f t="shared" si="7"/>
        <v>261</v>
      </c>
      <c r="L60" s="16">
        <f t="shared" si="8"/>
        <v>1373.88</v>
      </c>
    </row>
    <row r="61" spans="1:12" x14ac:dyDescent="0.25">
      <c r="A61" s="3">
        <v>5</v>
      </c>
      <c r="B61" s="16">
        <f>B57*5</f>
        <v>250</v>
      </c>
      <c r="C61" s="16">
        <f>C57*5</f>
        <v>1141.0999999999999</v>
      </c>
      <c r="D61" s="16">
        <f t="shared" si="6"/>
        <v>1391.1</v>
      </c>
      <c r="E61" s="16">
        <f>E57*5</f>
        <v>100</v>
      </c>
      <c r="F61" s="16">
        <v>25</v>
      </c>
      <c r="G61" s="16">
        <f>G57*5</f>
        <v>110</v>
      </c>
      <c r="H61" s="16">
        <f>SUM(H57*5)</f>
        <v>25</v>
      </c>
      <c r="I61" s="16">
        <f>SUM(I57*5)</f>
        <v>25</v>
      </c>
      <c r="J61" s="16">
        <v>35</v>
      </c>
      <c r="K61" s="16">
        <f t="shared" si="7"/>
        <v>320</v>
      </c>
      <c r="L61" s="16">
        <f t="shared" si="8"/>
        <v>1711.1</v>
      </c>
    </row>
    <row r="62" spans="1:12" x14ac:dyDescent="0.25">
      <c r="A62" s="3">
        <v>6</v>
      </c>
      <c r="B62" s="16">
        <f>B57*6</f>
        <v>300</v>
      </c>
      <c r="C62" s="16">
        <f>C57*6</f>
        <v>1369.32</v>
      </c>
      <c r="D62" s="16">
        <f t="shared" si="6"/>
        <v>1669.32</v>
      </c>
      <c r="E62" s="16">
        <f>E57*6</f>
        <v>120</v>
      </c>
      <c r="F62" s="16">
        <v>25</v>
      </c>
      <c r="G62" s="16">
        <f>G57*6</f>
        <v>132</v>
      </c>
      <c r="H62" s="16">
        <f>SUM(H57*6)</f>
        <v>30</v>
      </c>
      <c r="I62" s="16">
        <f>SUM(I57*6)</f>
        <v>30</v>
      </c>
      <c r="J62" s="16">
        <v>42</v>
      </c>
      <c r="K62" s="16">
        <f t="shared" si="7"/>
        <v>379</v>
      </c>
      <c r="L62" s="16">
        <f t="shared" si="8"/>
        <v>2048.3199999999997</v>
      </c>
    </row>
    <row r="63" spans="1:12" x14ac:dyDescent="0.25">
      <c r="A63" s="3">
        <v>7</v>
      </c>
      <c r="B63" s="16">
        <f>B57*7</f>
        <v>350</v>
      </c>
      <c r="C63" s="16">
        <f>C57*7</f>
        <v>1597.54</v>
      </c>
      <c r="D63" s="16">
        <f t="shared" si="6"/>
        <v>1947.54</v>
      </c>
      <c r="E63" s="16">
        <f>E57*7</f>
        <v>140</v>
      </c>
      <c r="F63" s="16">
        <v>25</v>
      </c>
      <c r="G63" s="16">
        <f>G57*7</f>
        <v>154</v>
      </c>
      <c r="H63" s="16">
        <f>SUM(H57*7)</f>
        <v>35</v>
      </c>
      <c r="I63" s="16">
        <f>SUM(I57*7)</f>
        <v>35</v>
      </c>
      <c r="J63" s="16">
        <v>49</v>
      </c>
      <c r="K63" s="16">
        <f t="shared" si="7"/>
        <v>438</v>
      </c>
      <c r="L63" s="16">
        <f t="shared" si="8"/>
        <v>2385.54</v>
      </c>
    </row>
    <row r="64" spans="1:12" x14ac:dyDescent="0.25">
      <c r="A64" s="3">
        <v>8</v>
      </c>
      <c r="B64" s="16">
        <f>B57*8</f>
        <v>400</v>
      </c>
      <c r="C64" s="16">
        <f>C57*8</f>
        <v>1825.76</v>
      </c>
      <c r="D64" s="16">
        <f t="shared" si="6"/>
        <v>2225.7600000000002</v>
      </c>
      <c r="E64" s="16">
        <f>E57*8</f>
        <v>160</v>
      </c>
      <c r="F64" s="16">
        <v>25</v>
      </c>
      <c r="G64" s="16">
        <f>G57*8</f>
        <v>176</v>
      </c>
      <c r="H64" s="16">
        <f>SUM(H57*8)</f>
        <v>40</v>
      </c>
      <c r="I64" s="16">
        <f>SUM(I57*8)</f>
        <v>40</v>
      </c>
      <c r="J64" s="16">
        <v>56</v>
      </c>
      <c r="K64" s="16">
        <f t="shared" si="7"/>
        <v>497</v>
      </c>
      <c r="L64" s="16">
        <f t="shared" si="8"/>
        <v>2722.76</v>
      </c>
    </row>
    <row r="65" spans="1:12" x14ac:dyDescent="0.25">
      <c r="A65" s="3">
        <v>9</v>
      </c>
      <c r="B65" s="16">
        <f>B57*9</f>
        <v>450</v>
      </c>
      <c r="C65" s="16">
        <f>C57*9</f>
        <v>2053.98</v>
      </c>
      <c r="D65" s="16">
        <f t="shared" si="6"/>
        <v>2503.98</v>
      </c>
      <c r="E65" s="16">
        <f>E57*9</f>
        <v>180</v>
      </c>
      <c r="F65" s="16">
        <v>25</v>
      </c>
      <c r="G65" s="16">
        <f>G57*9</f>
        <v>198</v>
      </c>
      <c r="H65" s="16">
        <f>SUM(H57*9)</f>
        <v>45</v>
      </c>
      <c r="I65" s="16">
        <f>SUM(I57*9)</f>
        <v>45</v>
      </c>
      <c r="J65" s="16">
        <v>63</v>
      </c>
      <c r="K65" s="16">
        <f t="shared" si="7"/>
        <v>556</v>
      </c>
      <c r="L65" s="16">
        <f t="shared" si="8"/>
        <v>3059.98</v>
      </c>
    </row>
    <row r="66" spans="1:12" x14ac:dyDescent="0.25">
      <c r="A66" s="3">
        <v>10</v>
      </c>
      <c r="B66" s="16">
        <f>B57*10</f>
        <v>500</v>
      </c>
      <c r="C66" s="16">
        <f>C57*10</f>
        <v>2282.1999999999998</v>
      </c>
      <c r="D66" s="16">
        <f t="shared" si="6"/>
        <v>2782.2</v>
      </c>
      <c r="E66" s="16">
        <f>E57*10</f>
        <v>200</v>
      </c>
      <c r="F66" s="16">
        <v>25</v>
      </c>
      <c r="G66" s="16">
        <f>G57*10</f>
        <v>220</v>
      </c>
      <c r="H66" s="16">
        <f>SUM(H57*10)</f>
        <v>50</v>
      </c>
      <c r="I66" s="16">
        <f>SUM(I57*10)</f>
        <v>50</v>
      </c>
      <c r="J66" s="16">
        <v>70</v>
      </c>
      <c r="K66" s="16">
        <f t="shared" si="7"/>
        <v>615</v>
      </c>
      <c r="L66" s="16">
        <f t="shared" si="8"/>
        <v>3397.2</v>
      </c>
    </row>
    <row r="67" spans="1:12" x14ac:dyDescent="0.25">
      <c r="A67" s="3">
        <v>11</v>
      </c>
      <c r="B67" s="16">
        <f>B57*11</f>
        <v>550</v>
      </c>
      <c r="C67" s="16">
        <f>C57*11</f>
        <v>2510.42</v>
      </c>
      <c r="D67" s="16">
        <f t="shared" si="6"/>
        <v>3060.42</v>
      </c>
      <c r="E67" s="16">
        <f>E57*11</f>
        <v>220</v>
      </c>
      <c r="F67" s="16">
        <v>25</v>
      </c>
      <c r="G67" s="16">
        <f>G57*11</f>
        <v>242</v>
      </c>
      <c r="H67" s="16">
        <f>SUM(H57*11)</f>
        <v>55</v>
      </c>
      <c r="I67" s="16">
        <f>SUM(I57*11)</f>
        <v>55</v>
      </c>
      <c r="J67" s="16">
        <v>77</v>
      </c>
      <c r="K67" s="16">
        <f t="shared" si="7"/>
        <v>674</v>
      </c>
      <c r="L67" s="16">
        <f t="shared" si="8"/>
        <v>3734.42</v>
      </c>
    </row>
    <row r="68" spans="1:12" x14ac:dyDescent="0.25">
      <c r="A68" s="3">
        <v>12</v>
      </c>
      <c r="B68" s="16">
        <f>B57*12</f>
        <v>600</v>
      </c>
      <c r="C68" s="16">
        <f>C57*12</f>
        <v>2738.64</v>
      </c>
      <c r="D68" s="16">
        <f t="shared" si="6"/>
        <v>3338.64</v>
      </c>
      <c r="E68" s="16">
        <f>E57*12</f>
        <v>240</v>
      </c>
      <c r="F68" s="16">
        <v>25</v>
      </c>
      <c r="G68" s="16">
        <f>G57*12</f>
        <v>264</v>
      </c>
      <c r="H68" s="16">
        <f>SUM(H57*12)</f>
        <v>60</v>
      </c>
      <c r="I68" s="16">
        <f>SUM(I57*12)</f>
        <v>60</v>
      </c>
      <c r="J68" s="16">
        <v>84</v>
      </c>
      <c r="K68" s="16">
        <f t="shared" si="7"/>
        <v>733</v>
      </c>
      <c r="L68" s="16">
        <f t="shared" si="8"/>
        <v>4071.64</v>
      </c>
    </row>
    <row r="69" spans="1:12" x14ac:dyDescent="0.25">
      <c r="A69" s="3">
        <v>13</v>
      </c>
      <c r="B69" s="16">
        <f>B57*13</f>
        <v>650</v>
      </c>
      <c r="C69" s="16">
        <f>C57*13</f>
        <v>2966.86</v>
      </c>
      <c r="D69" s="16">
        <f t="shared" si="6"/>
        <v>3616.86</v>
      </c>
      <c r="E69" s="16">
        <v>250</v>
      </c>
      <c r="F69" s="16">
        <v>25</v>
      </c>
      <c r="G69" s="16">
        <f>G57*13</f>
        <v>286</v>
      </c>
      <c r="H69" s="16">
        <f>SUM(H57*13)</f>
        <v>65</v>
      </c>
      <c r="I69" s="16">
        <f>SUM(I57*13)</f>
        <v>65</v>
      </c>
      <c r="J69" s="16">
        <v>84</v>
      </c>
      <c r="K69" s="16">
        <f t="shared" si="7"/>
        <v>775</v>
      </c>
      <c r="L69" s="16">
        <f t="shared" si="8"/>
        <v>4391.8600000000006</v>
      </c>
    </row>
    <row r="70" spans="1:12" x14ac:dyDescent="0.25">
      <c r="A70" s="3">
        <v>14</v>
      </c>
      <c r="B70" s="16">
        <f>B57*14</f>
        <v>700</v>
      </c>
      <c r="C70" s="16">
        <f>C57*14</f>
        <v>3195.08</v>
      </c>
      <c r="D70" s="16">
        <f t="shared" si="6"/>
        <v>3895.08</v>
      </c>
      <c r="E70" s="16">
        <f>E69</f>
        <v>250</v>
      </c>
      <c r="F70" s="16">
        <v>25</v>
      </c>
      <c r="G70" s="16">
        <f>G57*14</f>
        <v>308</v>
      </c>
      <c r="H70" s="16">
        <f>SUM(H57*14)</f>
        <v>70</v>
      </c>
      <c r="I70" s="16">
        <f>SUM(I57*14)</f>
        <v>70</v>
      </c>
      <c r="J70" s="16">
        <v>84</v>
      </c>
      <c r="K70" s="16">
        <f t="shared" si="7"/>
        <v>807</v>
      </c>
      <c r="L70" s="16">
        <f t="shared" si="8"/>
        <v>4702.08</v>
      </c>
    </row>
    <row r="71" spans="1:12" x14ac:dyDescent="0.25">
      <c r="A71" s="3">
        <v>15</v>
      </c>
      <c r="B71" s="16">
        <f>B57*15</f>
        <v>750</v>
      </c>
      <c r="C71" s="16">
        <f>C57*15</f>
        <v>3423.3</v>
      </c>
      <c r="D71" s="16">
        <f t="shared" si="6"/>
        <v>4173.3</v>
      </c>
      <c r="E71" s="16">
        <f>E69</f>
        <v>250</v>
      </c>
      <c r="F71" s="16">
        <v>25</v>
      </c>
      <c r="G71" s="16">
        <f>G57*15</f>
        <v>330</v>
      </c>
      <c r="H71" s="16">
        <f>SUM(H57*15)</f>
        <v>75</v>
      </c>
      <c r="I71" s="16">
        <f>SUM(I57*15)</f>
        <v>75</v>
      </c>
      <c r="J71" s="16">
        <v>84</v>
      </c>
      <c r="K71" s="16">
        <f t="shared" si="7"/>
        <v>839</v>
      </c>
      <c r="L71" s="16">
        <f t="shared" si="8"/>
        <v>5012.3</v>
      </c>
    </row>
    <row r="72" spans="1:12" x14ac:dyDescent="0.25">
      <c r="A72" s="3">
        <v>16</v>
      </c>
      <c r="B72" s="16">
        <f>B57*16</f>
        <v>800</v>
      </c>
      <c r="C72" s="16">
        <f>C57*16</f>
        <v>3651.52</v>
      </c>
      <c r="D72" s="16">
        <f t="shared" si="6"/>
        <v>4451.5200000000004</v>
      </c>
      <c r="E72" s="16">
        <f>E69</f>
        <v>250</v>
      </c>
      <c r="F72" s="16">
        <v>25</v>
      </c>
      <c r="G72" s="16">
        <f>G71</f>
        <v>330</v>
      </c>
      <c r="H72" s="16">
        <f>H71</f>
        <v>75</v>
      </c>
      <c r="I72" s="16">
        <f>I71</f>
        <v>75</v>
      </c>
      <c r="J72" s="16">
        <v>84</v>
      </c>
      <c r="K72" s="16">
        <f t="shared" si="7"/>
        <v>839</v>
      </c>
      <c r="L72" s="16">
        <f t="shared" si="8"/>
        <v>5290.52</v>
      </c>
    </row>
    <row r="73" spans="1:12" x14ac:dyDescent="0.25">
      <c r="A73" s="3">
        <v>17</v>
      </c>
      <c r="B73" s="16">
        <f>B57*17</f>
        <v>850</v>
      </c>
      <c r="C73" s="16">
        <f>C57*17</f>
        <v>3879.74</v>
      </c>
      <c r="D73" s="16">
        <f t="shared" si="6"/>
        <v>4729.74</v>
      </c>
      <c r="E73" s="16">
        <f>E69</f>
        <v>250</v>
      </c>
      <c r="F73" s="16">
        <v>25</v>
      </c>
      <c r="G73" s="16">
        <f>G71</f>
        <v>330</v>
      </c>
      <c r="H73" s="16">
        <f>H71</f>
        <v>75</v>
      </c>
      <c r="I73" s="16">
        <f>I71</f>
        <v>75</v>
      </c>
      <c r="J73" s="16">
        <v>84</v>
      </c>
      <c r="K73" s="16">
        <f t="shared" si="7"/>
        <v>839</v>
      </c>
      <c r="L73" s="16">
        <f t="shared" si="8"/>
        <v>5568.74</v>
      </c>
    </row>
    <row r="74" spans="1:12" x14ac:dyDescent="0.25">
      <c r="A74" s="3">
        <v>18</v>
      </c>
      <c r="B74" s="16">
        <f>B57*18</f>
        <v>900</v>
      </c>
      <c r="C74" s="16">
        <f>C57*18</f>
        <v>4107.96</v>
      </c>
      <c r="D74" s="16">
        <f t="shared" si="6"/>
        <v>5007.96</v>
      </c>
      <c r="E74" s="16">
        <f>E69</f>
        <v>250</v>
      </c>
      <c r="F74" s="16">
        <v>25</v>
      </c>
      <c r="G74" s="16">
        <f>G71</f>
        <v>330</v>
      </c>
      <c r="H74" s="16">
        <f>H71</f>
        <v>75</v>
      </c>
      <c r="I74" s="16">
        <f>I71</f>
        <v>75</v>
      </c>
      <c r="J74" s="16">
        <v>84</v>
      </c>
      <c r="K74" s="16">
        <f t="shared" si="7"/>
        <v>839</v>
      </c>
      <c r="L74" s="16">
        <f t="shared" si="8"/>
        <v>5846.96</v>
      </c>
    </row>
    <row r="75" spans="1:12" x14ac:dyDescent="0.25">
      <c r="A75" s="3">
        <v>19</v>
      </c>
      <c r="B75" s="16">
        <f>B57*19</f>
        <v>950</v>
      </c>
      <c r="C75" s="16">
        <f>C57*19</f>
        <v>4336.18</v>
      </c>
      <c r="D75" s="16">
        <f t="shared" si="6"/>
        <v>5286.18</v>
      </c>
      <c r="E75" s="16">
        <f>E69</f>
        <v>250</v>
      </c>
      <c r="F75" s="16">
        <v>25</v>
      </c>
      <c r="G75" s="16">
        <f>G71</f>
        <v>330</v>
      </c>
      <c r="H75" s="16">
        <f>H71</f>
        <v>75</v>
      </c>
      <c r="I75" s="16">
        <f>I71</f>
        <v>75</v>
      </c>
      <c r="J75" s="16">
        <v>84</v>
      </c>
      <c r="K75" s="16">
        <f t="shared" si="7"/>
        <v>839</v>
      </c>
      <c r="L75" s="16">
        <f t="shared" si="8"/>
        <v>6125.18</v>
      </c>
    </row>
    <row r="76" spans="1:12" x14ac:dyDescent="0.25">
      <c r="A76" s="3">
        <v>20</v>
      </c>
      <c r="B76" s="16">
        <f>B57*20</f>
        <v>1000</v>
      </c>
      <c r="C76" s="16">
        <f>C57*20</f>
        <v>4564.3999999999996</v>
      </c>
      <c r="D76" s="16">
        <f t="shared" si="6"/>
        <v>5564.4</v>
      </c>
      <c r="E76" s="16">
        <f>E69</f>
        <v>250</v>
      </c>
      <c r="F76" s="16">
        <v>25</v>
      </c>
      <c r="G76" s="16">
        <f>G71</f>
        <v>330</v>
      </c>
      <c r="H76" s="16">
        <f>H71</f>
        <v>75</v>
      </c>
      <c r="I76" s="16">
        <f>I71</f>
        <v>75</v>
      </c>
      <c r="J76" s="16">
        <v>84</v>
      </c>
      <c r="K76" s="16">
        <f t="shared" si="7"/>
        <v>839</v>
      </c>
      <c r="L76" s="16">
        <f t="shared" si="8"/>
        <v>6403.4</v>
      </c>
    </row>
  </sheetData>
  <mergeCells count="1">
    <mergeCell ref="A1:B1"/>
  </mergeCells>
  <pageMargins left="0.7" right="0.7" top="0.75" bottom="0.75" header="0.3" footer="0.3"/>
  <pageSetup orientation="portrait" horizontalDpi="1200" verticalDpi="12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Undergrad Summer 2022</vt:lpstr>
    </vt:vector>
  </TitlesOfParts>
  <Company>University of North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abn0001</dc:creator>
  <cp:lastModifiedBy>Gleaton, Sherry</cp:lastModifiedBy>
  <cp:lastPrinted>2018-04-30T18:47:12Z</cp:lastPrinted>
  <dcterms:created xsi:type="dcterms:W3CDTF">2017-03-19T15:11:43Z</dcterms:created>
  <dcterms:modified xsi:type="dcterms:W3CDTF">2022-04-07T13:17:25Z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